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13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Тур2\Тур2\Excel\"/>
    </mc:Choice>
  </mc:AlternateContent>
  <bookViews>
    <workbookView xWindow="0" yWindow="0" windowWidth="17256" windowHeight="7764" firstSheet="2" activeTab="6"/>
  </bookViews>
  <sheets>
    <sheet name="колірний круг Іттена" sheetId="1" r:id="rId1"/>
    <sheet name="виробництво одягу" sheetId="5" r:id="rId2"/>
    <sheet name="інформаційна панель" sheetId="10" r:id="rId3"/>
    <sheet name="реалізація" sheetId="4" r:id="rId4"/>
    <sheet name="зображення одягу" sheetId="6" r:id="rId5"/>
    <sheet name="зображення" sheetId="7" r:id="rId6"/>
    <sheet name="терміни швацькоі справи" sheetId="9" r:id="rId7"/>
    <sheet name="словник" sheetId="2" r:id="rId8"/>
  </sheets>
  <definedNames>
    <definedName name="solver_adj" localSheetId="7" hidden="1">словник!$C$5:$G$6</definedName>
    <definedName name="solver_cvg" localSheetId="3" hidden="1">0.0001</definedName>
    <definedName name="solver_cvg" localSheetId="7" hidden="1">0.0001</definedName>
    <definedName name="solver_drv" localSheetId="3" hidden="1">1</definedName>
    <definedName name="solver_drv" localSheetId="7" hidden="1">1</definedName>
    <definedName name="solver_eng" localSheetId="3" hidden="1">2</definedName>
    <definedName name="solver_eng" localSheetId="7" hidden="1">2</definedName>
    <definedName name="solver_est" localSheetId="3" hidden="1">1</definedName>
    <definedName name="solver_est" localSheetId="7" hidden="1">1</definedName>
    <definedName name="solver_itr" localSheetId="3" hidden="1">2147483647</definedName>
    <definedName name="solver_itr" localSheetId="7" hidden="1">2147483647</definedName>
    <definedName name="solver_lhs1" localSheetId="3" hidden="1">реалізація!$H$19</definedName>
    <definedName name="solver_lhs1" localSheetId="7" hidden="1">словник!$C$5:$G$6</definedName>
    <definedName name="solver_lhs10" localSheetId="3" hidden="1">реалізація!$H$19</definedName>
    <definedName name="solver_lhs10" localSheetId="7" hidden="1">словник!$H$19</definedName>
    <definedName name="solver_lhs2" localSheetId="3" hidden="1">реалізація!$H$19</definedName>
    <definedName name="solver_lhs2" localSheetId="7" hidden="1">словник!$H$11</definedName>
    <definedName name="solver_lhs3" localSheetId="3" hidden="1">реалізація!$H$19</definedName>
    <definedName name="solver_lhs3" localSheetId="7" hidden="1">словник!$H$12</definedName>
    <definedName name="solver_lhs4" localSheetId="3" hidden="1">реалізація!$H$19</definedName>
    <definedName name="solver_lhs4" localSheetId="7" hidden="1">словник!$H$13</definedName>
    <definedName name="solver_lhs5" localSheetId="3" hidden="1">реалізація!$H$19</definedName>
    <definedName name="solver_lhs5" localSheetId="7" hidden="1">словник!$H$14</definedName>
    <definedName name="solver_lhs6" localSheetId="3" hidden="1">реалізація!$H$19</definedName>
    <definedName name="solver_lhs6" localSheetId="7" hidden="1">словник!$H$15</definedName>
    <definedName name="solver_lhs7" localSheetId="3" hidden="1">реалізація!$H$19</definedName>
    <definedName name="solver_lhs7" localSheetId="7" hidden="1">словник!$H$16</definedName>
    <definedName name="solver_lhs8" localSheetId="3" hidden="1">реалізація!$H$19</definedName>
    <definedName name="solver_lhs8" localSheetId="7" hidden="1">словник!$H$17</definedName>
    <definedName name="solver_lhs9" localSheetId="3" hidden="1">реалізація!$H$19</definedName>
    <definedName name="solver_lhs9" localSheetId="7" hidden="1">словник!$H$18</definedName>
    <definedName name="solver_mip" localSheetId="3" hidden="1">2147483647</definedName>
    <definedName name="solver_mip" localSheetId="7" hidden="1">2147483647</definedName>
    <definedName name="solver_mni" localSheetId="3" hidden="1">30</definedName>
    <definedName name="solver_mni" localSheetId="7" hidden="1">30</definedName>
    <definedName name="solver_mrt" localSheetId="3" hidden="1">0.075</definedName>
    <definedName name="solver_mrt" localSheetId="7" hidden="1">0.075</definedName>
    <definedName name="solver_msl" localSheetId="3" hidden="1">2</definedName>
    <definedName name="solver_msl" localSheetId="7" hidden="1">2</definedName>
    <definedName name="solver_neg" localSheetId="3" hidden="1">1</definedName>
    <definedName name="solver_neg" localSheetId="7" hidden="1">1</definedName>
    <definedName name="solver_nod" localSheetId="3" hidden="1">2147483647</definedName>
    <definedName name="solver_nod" localSheetId="7" hidden="1">2147483647</definedName>
    <definedName name="solver_num" localSheetId="3" hidden="1">0</definedName>
    <definedName name="solver_num" localSheetId="7" hidden="1">10</definedName>
    <definedName name="solver_nwt" localSheetId="3" hidden="1">1</definedName>
    <definedName name="solver_nwt" localSheetId="7" hidden="1">1</definedName>
    <definedName name="solver_opt" localSheetId="7" hidden="1">словник!$H$10</definedName>
    <definedName name="solver_pre" localSheetId="3" hidden="1">0.000001</definedName>
    <definedName name="solver_pre" localSheetId="7" hidden="1">0.000001</definedName>
    <definedName name="solver_rbv" localSheetId="3" hidden="1">1</definedName>
    <definedName name="solver_rbv" localSheetId="7" hidden="1">1</definedName>
    <definedName name="solver_rel1" localSheetId="3" hidden="1">2</definedName>
    <definedName name="solver_rel1" localSheetId="7" hidden="1">3</definedName>
    <definedName name="solver_rel10" localSheetId="3" hidden="1">2</definedName>
    <definedName name="solver_rel10" localSheetId="7" hidden="1">2</definedName>
    <definedName name="solver_rel2" localSheetId="3" hidden="1">2</definedName>
    <definedName name="solver_rel2" localSheetId="7" hidden="1">2</definedName>
    <definedName name="solver_rel3" localSheetId="3" hidden="1">2</definedName>
    <definedName name="solver_rel3" localSheetId="7" hidden="1">2</definedName>
    <definedName name="solver_rel4" localSheetId="3" hidden="1">2</definedName>
    <definedName name="solver_rel4" localSheetId="7" hidden="1">2</definedName>
    <definedName name="solver_rel5" localSheetId="3" hidden="1">2</definedName>
    <definedName name="solver_rel5" localSheetId="7" hidden="1">2</definedName>
    <definedName name="solver_rel6" localSheetId="3" hidden="1">2</definedName>
    <definedName name="solver_rel6" localSheetId="7" hidden="1">2</definedName>
    <definedName name="solver_rel7" localSheetId="3" hidden="1">2</definedName>
    <definedName name="solver_rel7" localSheetId="7" hidden="1">2</definedName>
    <definedName name="solver_rel8" localSheetId="3" hidden="1">2</definedName>
    <definedName name="solver_rel8" localSheetId="7" hidden="1">2</definedName>
    <definedName name="solver_rel9" localSheetId="3" hidden="1">2</definedName>
    <definedName name="solver_rel9" localSheetId="7" hidden="1">2</definedName>
    <definedName name="solver_rhs1" localSheetId="3" hidden="1">реалізація!$E$19</definedName>
    <definedName name="solver_rhs1" localSheetId="7" hidden="1">0</definedName>
    <definedName name="solver_rhs10" localSheetId="3" hidden="1">реалізація!$E$19</definedName>
    <definedName name="solver_rhs10" localSheetId="7" hidden="1">словник!$E$19</definedName>
    <definedName name="solver_rhs2" localSheetId="3" hidden="1">реалізація!$E$19</definedName>
    <definedName name="solver_rhs2" localSheetId="7" hidden="1">словник!$E$11</definedName>
    <definedName name="solver_rhs3" localSheetId="3" hidden="1">реалізація!$E$19</definedName>
    <definedName name="solver_rhs3" localSheetId="7" hidden="1">словник!$E$12</definedName>
    <definedName name="solver_rhs4" localSheetId="3" hidden="1">реалізація!$E$19</definedName>
    <definedName name="solver_rhs4" localSheetId="7" hidden="1">словник!$E$13</definedName>
    <definedName name="solver_rhs5" localSheetId="3" hidden="1">реалізація!$E$19</definedName>
    <definedName name="solver_rhs5" localSheetId="7" hidden="1">словник!$E$14</definedName>
    <definedName name="solver_rhs6" localSheetId="3" hidden="1">реалізація!$E$19</definedName>
    <definedName name="solver_rhs6" localSheetId="7" hidden="1">словник!$E$15</definedName>
    <definedName name="solver_rhs7" localSheetId="3" hidden="1">реалізація!$E$19</definedName>
    <definedName name="solver_rhs7" localSheetId="7" hidden="1">словник!$E$16</definedName>
    <definedName name="solver_rhs8" localSheetId="3" hidden="1">реалізація!$E$19</definedName>
    <definedName name="solver_rhs8" localSheetId="7" hidden="1">словник!$E$17</definedName>
    <definedName name="solver_rhs9" localSheetId="3" hidden="1">реалізація!$E$19</definedName>
    <definedName name="solver_rhs9" localSheetId="7" hidden="1">словник!$E$18</definedName>
    <definedName name="solver_rlx" localSheetId="3" hidden="1">2</definedName>
    <definedName name="solver_rlx" localSheetId="7" hidden="1">2</definedName>
    <definedName name="solver_rsd" localSheetId="3" hidden="1">0</definedName>
    <definedName name="solver_rsd" localSheetId="7" hidden="1">0</definedName>
    <definedName name="solver_scl" localSheetId="3" hidden="1">1</definedName>
    <definedName name="solver_scl" localSheetId="7" hidden="1">1</definedName>
    <definedName name="solver_sho" localSheetId="3" hidden="1">2</definedName>
    <definedName name="solver_sho" localSheetId="7" hidden="1">2</definedName>
    <definedName name="solver_ssz" localSheetId="3" hidden="1">100</definedName>
    <definedName name="solver_ssz" localSheetId="7" hidden="1">100</definedName>
    <definedName name="solver_tim" localSheetId="3" hidden="1">2147483647</definedName>
    <definedName name="solver_tim" localSheetId="7" hidden="1">2147483647</definedName>
    <definedName name="solver_tol" localSheetId="3" hidden="1">0.01</definedName>
    <definedName name="solver_tol" localSheetId="7" hidden="1">0.01</definedName>
    <definedName name="solver_typ" localSheetId="3" hidden="1">3</definedName>
    <definedName name="solver_typ" localSheetId="7" hidden="1">3</definedName>
    <definedName name="solver_val" localSheetId="7" hidden="1">76</definedName>
    <definedName name="solver_ver" localSheetId="3" hidden="1">3</definedName>
    <definedName name="solver_ver" localSheetId="7" hidden="1">3</definedName>
    <definedName name="_xlnm.Extract" localSheetId="7">словник!$D$7</definedName>
    <definedName name="_xlnm.Criteria" localSheetId="7">словник!$B$2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4" l="1"/>
  <c r="L28" i="4"/>
  <c r="O22" i="4"/>
  <c r="N21" i="4"/>
  <c r="N20" i="4"/>
  <c r="L16" i="4"/>
  <c r="I15" i="4"/>
  <c r="J14" i="4"/>
  <c r="J13" i="4"/>
  <c r="J10" i="4"/>
  <c r="K9" i="4"/>
  <c r="G81" i="2"/>
  <c r="E81" i="2" s="1"/>
  <c r="G82" i="2"/>
  <c r="E82" i="2" s="1"/>
  <c r="G83" i="2"/>
  <c r="E83" i="2" s="1"/>
  <c r="G66" i="2"/>
  <c r="E66" i="2" s="1"/>
  <c r="G67" i="2"/>
  <c r="E67" i="2" s="1"/>
  <c r="G68" i="2"/>
  <c r="E68" i="2" s="1"/>
  <c r="G69" i="2"/>
  <c r="E69" i="2" s="1"/>
  <c r="G70" i="2"/>
  <c r="E70" i="2" s="1"/>
  <c r="G71" i="2"/>
  <c r="E71" i="2" s="1"/>
  <c r="G72" i="2"/>
  <c r="E72" i="2" s="1"/>
  <c r="G73" i="2"/>
  <c r="E73" i="2" s="1"/>
  <c r="G74" i="2"/>
  <c r="E74" i="2" s="1"/>
  <c r="G75" i="2"/>
  <c r="E75" i="2" s="1"/>
  <c r="G76" i="2"/>
  <c r="E76" i="2" s="1"/>
  <c r="G77" i="2"/>
  <c r="E77" i="2" s="1"/>
  <c r="G78" i="2"/>
  <c r="E78" i="2" s="1"/>
  <c r="G79" i="2"/>
  <c r="E79" i="2" s="1"/>
  <c r="G80" i="2"/>
  <c r="E80" i="2" s="1"/>
  <c r="G10" i="2"/>
  <c r="E10" i="2" s="1"/>
  <c r="G11" i="2"/>
  <c r="E11" i="2" s="1"/>
  <c r="G12" i="2"/>
  <c r="E12" i="2" s="1"/>
  <c r="G13" i="2"/>
  <c r="E13" i="2" s="1"/>
  <c r="G14" i="2"/>
  <c r="E14" i="2" s="1"/>
  <c r="G15" i="2"/>
  <c r="E15" i="2" s="1"/>
  <c r="G16" i="2"/>
  <c r="E16" i="2" s="1"/>
  <c r="G17" i="2"/>
  <c r="E17" i="2" s="1"/>
  <c r="G18" i="2"/>
  <c r="E18" i="2" s="1"/>
  <c r="G19" i="2"/>
  <c r="E19" i="2" s="1"/>
  <c r="G20" i="2"/>
  <c r="E20" i="2" s="1"/>
  <c r="G21" i="2"/>
  <c r="E21" i="2" s="1"/>
  <c r="G22" i="2"/>
  <c r="E22" i="2" s="1"/>
  <c r="G23" i="2"/>
  <c r="E23" i="2" s="1"/>
  <c r="G24" i="2"/>
  <c r="E24" i="2" s="1"/>
  <c r="G25" i="2"/>
  <c r="E25" i="2" s="1"/>
  <c r="G26" i="2"/>
  <c r="E26" i="2" s="1"/>
  <c r="G27" i="2"/>
  <c r="E27" i="2" s="1"/>
  <c r="G28" i="2"/>
  <c r="E28" i="2" s="1"/>
  <c r="G29" i="2"/>
  <c r="E29" i="2" s="1"/>
  <c r="G30" i="2"/>
  <c r="E30" i="2" s="1"/>
  <c r="G31" i="2"/>
  <c r="E31" i="2" s="1"/>
  <c r="G32" i="2"/>
  <c r="E32" i="2" s="1"/>
  <c r="G33" i="2"/>
  <c r="E33" i="2" s="1"/>
  <c r="G34" i="2"/>
  <c r="E34" i="2" s="1"/>
  <c r="G35" i="2"/>
  <c r="E35" i="2" s="1"/>
  <c r="G36" i="2"/>
  <c r="E36" i="2" s="1"/>
  <c r="G37" i="2"/>
  <c r="E37" i="2" s="1"/>
  <c r="G38" i="2"/>
  <c r="E38" i="2" s="1"/>
  <c r="G39" i="2"/>
  <c r="E39" i="2" s="1"/>
  <c r="G40" i="2"/>
  <c r="E40" i="2" s="1"/>
  <c r="G41" i="2"/>
  <c r="E41" i="2" s="1"/>
  <c r="G42" i="2"/>
  <c r="E42" i="2" s="1"/>
  <c r="G43" i="2"/>
  <c r="E43" i="2" s="1"/>
  <c r="G44" i="2"/>
  <c r="E44" i="2" s="1"/>
  <c r="G45" i="2"/>
  <c r="E45" i="2" s="1"/>
  <c r="G46" i="2"/>
  <c r="E46" i="2" s="1"/>
  <c r="G47" i="2"/>
  <c r="E47" i="2" s="1"/>
  <c r="G48" i="2"/>
  <c r="E48" i="2" s="1"/>
  <c r="G49" i="2"/>
  <c r="E49" i="2" s="1"/>
  <c r="G50" i="2"/>
  <c r="E50" i="2" s="1"/>
  <c r="G51" i="2"/>
  <c r="E51" i="2" s="1"/>
  <c r="G52" i="2"/>
  <c r="E52" i="2" s="1"/>
  <c r="G53" i="2"/>
  <c r="E53" i="2" s="1"/>
  <c r="G54" i="2"/>
  <c r="E54" i="2" s="1"/>
  <c r="G55" i="2"/>
  <c r="E55" i="2" s="1"/>
  <c r="G56" i="2"/>
  <c r="E56" i="2" s="1"/>
  <c r="G57" i="2"/>
  <c r="E57" i="2" s="1"/>
  <c r="G58" i="2"/>
  <c r="E58" i="2" s="1"/>
  <c r="G59" i="2"/>
  <c r="E59" i="2" s="1"/>
  <c r="G60" i="2"/>
  <c r="E60" i="2" s="1"/>
  <c r="G61" i="2"/>
  <c r="E61" i="2" s="1"/>
  <c r="G62" i="2"/>
  <c r="E62" i="2" s="1"/>
  <c r="G63" i="2"/>
  <c r="E63" i="2" s="1"/>
  <c r="G64" i="2"/>
  <c r="E64" i="2" s="1"/>
  <c r="G65" i="2"/>
  <c r="E65" i="2" s="1"/>
  <c r="G9" i="2"/>
  <c r="E9" i="2" s="1"/>
  <c r="M27" i="10"/>
  <c r="B27" i="10"/>
  <c r="J4" i="2"/>
  <c r="K27" i="10"/>
  <c r="M25" i="10"/>
  <c r="I28" i="10"/>
  <c r="H28" i="10"/>
  <c r="G28" i="10"/>
  <c r="F28" i="10"/>
  <c r="E28" i="10"/>
  <c r="D28" i="10"/>
  <c r="D29" i="10" l="1"/>
  <c r="D30" i="10" s="1"/>
  <c r="E26" i="10" s="1"/>
</calcChain>
</file>

<file path=xl/sharedStrings.xml><?xml version="1.0" encoding="utf-8"?>
<sst xmlns="http://schemas.openxmlformats.org/spreadsheetml/2006/main" count="165" uniqueCount="153">
  <si>
    <t>джинсовий</t>
  </si>
  <si>
    <t>спортивний</t>
  </si>
  <si>
    <t>кежуал</t>
  </si>
  <si>
    <t>для відпочинку</t>
  </si>
  <si>
    <t>етнічний</t>
  </si>
  <si>
    <t>запити</t>
  </si>
  <si>
    <t>не для відпочинку і не жіночий</t>
  </si>
  <si>
    <t>всього записів в БД</t>
  </si>
  <si>
    <t>Схема № 1. Комплементарне поєднання</t>
  </si>
  <si>
    <t xml:space="preserve">Комплементарними, або додатковими, контрастними, є кольори, які розташовані на протилежних сторонах колірного круга Іттена. </t>
  </si>
  <si>
    <t>Yellow</t>
  </si>
  <si>
    <t>Yellow Orange</t>
  </si>
  <si>
    <t>Orange</t>
  </si>
  <si>
    <t>Red Orange</t>
  </si>
  <si>
    <t xml:space="preserve">Red </t>
  </si>
  <si>
    <t>Red Violet</t>
  </si>
  <si>
    <t>Violet</t>
  </si>
  <si>
    <t>Blue Violet</t>
  </si>
  <si>
    <t>Blue</t>
  </si>
  <si>
    <t>Blue Green</t>
  </si>
  <si>
    <t>Green</t>
  </si>
  <si>
    <t>Yellow Green</t>
  </si>
  <si>
    <t>Схема № 2. Тріада - поєднання 3 кольорів</t>
  </si>
  <si>
    <t>Схема № 3. Квадрат</t>
  </si>
  <si>
    <t>Поєднання 4 кольорів, рівновіддалених один від одного. Кольори тут несхожі по тону, але також комплементарні. За рахунок цього образ буде динамічним, грайливим і яскравим. Приклад: фіолетовий, червоно-оранжевий, жовтий, синьо-зелений.</t>
  </si>
  <si>
    <t>жіночий і (етнічний або кежуал)</t>
  </si>
  <si>
    <t>чоловічий і спортивний або жіночий і джинсовий</t>
  </si>
  <si>
    <t xml:space="preserve">чоловічий і кежуал або жіночий для відпочинку </t>
  </si>
  <si>
    <t>жіночий і спортивний</t>
  </si>
  <si>
    <t>чоловічий</t>
  </si>
  <si>
    <t>чоловічий і (кежуал або спортивний або джинсовий)</t>
  </si>
  <si>
    <t>кількість записів</t>
  </si>
  <si>
    <t>жіночий</t>
  </si>
  <si>
    <t>Відповідь:</t>
  </si>
  <si>
    <t>одяг</t>
  </si>
  <si>
    <t>Пальта, півпальта тощо, чоловічі та хлопчачі, тис.шт</t>
  </si>
  <si>
    <t>Жилети, анораки, куртки  та подібні вироби , чоловічі та хлопчачі, тис.шт</t>
  </si>
  <si>
    <t>Костюми та комплекти , чоловічі та хлопчачі, тис.шт</t>
  </si>
  <si>
    <t>Піджаки та блейзери , чоловічі та хлопчачі, тис.шт</t>
  </si>
  <si>
    <t>Пальта та плащі тощо, жіночі та дівчачі, тис.шт</t>
  </si>
  <si>
    <t>Жилети, анораки та подібні вироби , жіночі та дівчачі, тис.шт</t>
  </si>
  <si>
    <t>Костюми та комплекти ,  жіночі та дівчачі, тис.шт</t>
  </si>
  <si>
    <t>Жакети та блейзери , жіночі та дівчачі, тис.шт</t>
  </si>
  <si>
    <t>Сукні , жіночі та дівчачі,тис.шт</t>
  </si>
  <si>
    <t>Назва</t>
  </si>
  <si>
    <t>номер</t>
  </si>
  <si>
    <t>зображення</t>
  </si>
  <si>
    <t>Айріс фолдінг - техніка заповнення вирізаної по контуру картинки різінокольоровими смужками.</t>
  </si>
  <si>
    <t>Аплікація (у кравецькій справі) - пришитий до виробу мотив з іншої тканини.</t>
  </si>
  <si>
    <t>Асиметрія - нерівномірне розміщення слемсіпів при збереженні загальної рівноваги.</t>
  </si>
  <si>
    <t>Базисна сітка  - сукупність допоміжних горизонтальних і вертикальних ліній, що визначають загальні розміри основних частин будь-якого виробу.</t>
  </si>
  <si>
    <t>Викрійка - зразок, вирізаний із паперу, картону, за яким викроюють одяг, взуття тощо.</t>
  </si>
  <si>
    <t>Викрійка основи спідниці - універсальна заготовка, яка дозволить тобі отримувати найрізноманітніші моделі спідниць.</t>
  </si>
  <si>
    <t>Графічний дизайн - поліграфічні друковані вироби, товарні знаки, листівки тощо.</t>
  </si>
  <si>
    <t>Дизайн іміджу - дизайн одягу, взуття, аксесуарів, зачісок.</t>
  </si>
  <si>
    <t>Дизайнер - фахівець, що відповідає за функціональний та естетичний рівень предметів та композицій із них, створюючи певне середовище.</t>
  </si>
  <si>
    <t>Еклектика - поєднання непоєднуваних речей, змішування стилів.</t>
  </si>
  <si>
    <t>Застібка - іудзики, кнопки, гачки, блискавка, шнур.</t>
  </si>
  <si>
    <t>Імітація (від лат. Imilatio: наслідування) - виріб, який є підробкою будь-чого.</t>
  </si>
  <si>
    <t>Казеїнове волокно - білкове волокно тваринного походження (з білка молока), за деякими властивостями близьке до натуральної вовни.</t>
  </si>
  <si>
    <t>Квілінг - техніка виготовлення декоративних елементів шляхом скручування паперових смужок у спіраль.</t>
  </si>
  <si>
    <t>Кірігамі - різновид техніки орігамі, у якому допускається використання ножиць і клею.</t>
  </si>
  <si>
    <t>Колаж (у кравецькій справі) - спосіб виконання ескізів одягу за допомогою нетрадиційних матеріалів (кольоровий напір, фольга, тканина, бісер).</t>
  </si>
  <si>
    <t>Колір - властивість тіл викликати те чи інше зорове відчуття відповідно до спектрального складу відбитого або випромінюваного ними світла</t>
  </si>
  <si>
    <t>Комбінаторика - метод проектування, що полягає у знаходженні різних сполучень (комбінацій), поєднань, розміщень з обмеженої кількості елементів у певній послідовності.</t>
  </si>
  <si>
    <t>Композиція (від лат. compositio) - складання, об єднання та гармонійне поєднання частин у єдине ціле і загальне.</t>
  </si>
  <si>
    <t>Конструктивні дефекти  - виникають унаслідок невідповідності викрійки статурі людини.</t>
  </si>
  <si>
    <t>Крихкість - властивість матеріалу руйнуватися під дією зовнішніх сил без помітіюі пластичної деформації (до крихких матеріалів належить природний камінь, затверділий бетон, скло, чавун).</t>
  </si>
  <si>
    <t>Локальний колір - колір, який не зазнав змін під впливом світла.</t>
  </si>
  <si>
    <t>Машинний шов - місце з'єднання двох або декількох деталей, виконане на швейній машині.</t>
  </si>
  <si>
    <t>Мікроволокно - найтонше волокно, 100 кілометрів якого важать лише 6 грамів. Виготовляють мікроволокно за особливою тсхнологією з полімерного матеріалу.</t>
  </si>
  <si>
    <t>Модельєрський (дизайнерський) ескіз - стилізований малюнок із витягнутими й перебільшеними пропорціями фігури в одязі для увиразнення силуету.</t>
  </si>
  <si>
    <t>Ниткова графіка (зображення ниткою, нитковий дизайн, ниткографія, ізонитка) - техніка отримання об’ємного зображення нитками, які натягують у визначеному порядку між вбитими у тверду поверхню цвяхами в певній послідовності, вишивка на картоні.</t>
  </si>
  <si>
    <t>Нюанс - незначна відмінність, ледь помітний перехід. Розрізняють нюанси за ({юрмою, розміром, кольором, фактурою тощо.</t>
  </si>
  <si>
    <t>Оборка (шлярка) - смужка тканини, иризібрана з одного боку, яким вона пришивається до виробу.</t>
  </si>
  <si>
    <t>Пергамано - техніка виготовлення виробів із пергаментного паперу або кальки тисненням та перфоруванням.</t>
  </si>
  <si>
    <t>Пластичність - протилежна до пружності властивість матеріалу змінювати під навантаженням форму та розмір без розривів і тріщин та зберігати їх після зняття навантаження. До пластичних матеріалів належить, наприклад, бетон до його затвердіння).</t>
  </si>
  <si>
    <t>Пропорції - гармонійне співвідношення частин форми між собою і з цілим.</t>
  </si>
  <si>
    <t>Пружність - властивість матеріалу деформуватися під навантаженням і набувати після зняття навантаження первинної форми й розміру (високий покажик пружності мають сталь, деревина, пластмаси).</t>
  </si>
  <si>
    <t>Ритм - рівномірне чергування внорядкованих елементів (ліній, об’ємів, площин тощо).</t>
  </si>
  <si>
    <t>Симетрія - принцип організації форми, композиції, коли елементи розташовані рівно віддалено від площини, осі або центра.</t>
  </si>
  <si>
    <t>Синтетичні волокна - це хімічні волокна, які отримують шляхом переробки продуктів газів, нафти, кам’яного вугілля за допомогою складних хімічних реакцій.</t>
  </si>
  <si>
    <t>Скрапбукінг  - техніка виготовлення виробів зі спеціального паперу різних кольорів і фактур та декоративних оздоблювальних елсмсігтів.</t>
  </si>
  <si>
    <t>Стібок - відстань між двома проколами голки.</t>
  </si>
  <si>
    <t>Строчка - ряд стібків, що повторюються.</t>
  </si>
  <si>
    <t>Технічний ескіз - робочий малюнок виробу спереду, ззаду і, якщо необхідно, збоку. Малюнок мас бути лаконічним, без зліших подробиць.</t>
  </si>
  <si>
    <t>Тканина - матеріал, який отримують на ткацьких верстатах шляхом переплетення між собою двох систем ниток - нитки основи та нитки піткання (їх ще наливають: основа і уток).</t>
  </si>
  <si>
    <t>Форма (у кравецькій справі) - зовнішній вигляд швейного виробу або окремої його деталі. Щоб створити виріб потрібіюї форми, виконують його конструювання.</t>
  </si>
  <si>
    <t>Функціональність - зручність, раціональність, відповідність призначенню та досконалість, які досягаються мінімальними засобами.</t>
  </si>
  <si>
    <t>Хімічні властивості конструкційних матеріалів - корозійна стійкість, стійкість до дії різних речовин.</t>
  </si>
  <si>
    <t>Хроматичні кольори - кольори і їхні відтінки, які ми розрізняємо у спектрі (червоний, оранжевий, жовтий, зелений, блакитний, синій, фіолетовий).</t>
  </si>
  <si>
    <t>Художнє (дизайнерське) конструювання - метод проектування предметного середовища передбачає висунення нової ідеї, розробку та втілення її в гармонійному, стилістично виразному оформленні предмета</t>
  </si>
  <si>
    <t>Штіфтельбант - стрічка для стягування складок, схожа на гардинну стрічку.</t>
  </si>
  <si>
    <t>Ахроматичний   - Це білий, сірий і чорний кольори.</t>
  </si>
  <si>
    <t>Витинанка: вид українського народного декоративного мистецтва - ажурне або силуетне зображення, вирізане ножицями чи ножем із паперу або витесане з деревини чи інших матеріалів; сюжетна та орнаментальна композиція.</t>
  </si>
  <si>
    <t>Виточки  - дуже важливі елементи конструкції виробу. За способом обробки виточки бувають розрізними та нерозрізними, виконаними з додатковою смужкою тканини, оздоблювальною строчкою і розпрасовані й запрасовані.</t>
  </si>
  <si>
    <t>Волан (від фр. voter літати) -  деталь декоративного оформлення швейного виробу у вигляді широкої сму ги тканини, яка викроєна по колу чи спіралі та з'єднана з виробом одним краєм; а вільний край утворює вертикальні хвилеподібні складки, що надає одягу святковості та легкості.</t>
  </si>
  <si>
    <t>Декатирування тканини - вологотеплова обробка (ВТО) тканини для попередження її зсідання в готовому виробі.</t>
  </si>
  <si>
    <t>Дизайн (від англ. Design: проектувати, креслити, задумувати, а також проект, план, рисунок) - творча діяльність із проектування естетичних властивостей предметів і середовища, в якому живе людина.</t>
  </si>
  <si>
    <t>Елемент дизайну -  частина або компонента, яку можна виділити в будь-якій композиції або творі мистецтва.</t>
  </si>
  <si>
    <t>Ескіз (від фр. Esquisse: нарис, замальовка) -  спрощене графічне зображення, що фіксує принциповий задум, конструкцію предмета, виконане від руки, з приблизним дотриманням пропорцій між його частинами.</t>
  </si>
  <si>
    <t>Кардмейкінг (від англ. card листівка,  робити) - техніка виготовлення вітальних листівок власноруч.</t>
  </si>
  <si>
    <t>Кокетка - відрізна деталь виробу, яка може бути різної форми: прямою, овальною та фігурною. Кокетку на спідниці розташовують зверху на задньому та передньому полотнищах спідниці з основної або оздоблювальїюі тканини.</t>
  </si>
  <si>
    <t>Контраст - протиставлення в композиції, переважно у співвідношенні протилежних пар (за кольором, фактурою, формою, розміром та ін.).</t>
  </si>
  <si>
    <t>Конструювання швейних виробів  -  частина проектування, яка включає в себе побудову креслень деталей одягу.</t>
  </si>
  <si>
    <t>Креслення - графічне зображення будь-якого предмета на папері в натуральну величину або в масштабі (у зменшеному чи збільшеному вигляді).</t>
  </si>
  <si>
    <t>Механічні властивості конструкційних матеріалів - міцність, пружність, пластичність, крихкістіь.</t>
  </si>
  <si>
    <t>Міцність - здатність матеріалу чинити опір руйнуванню внаслідок дії зовнішніх сил, що викликають в ньому внутрішні напруження (високий показник міцності мають метали, скло, бетон, певні види пластмас).</t>
  </si>
  <si>
    <t>Моделювання -процес зміни креслення викрійки основи відповідно до обраної моделі.</t>
  </si>
  <si>
    <t>Промисловий дизайн - використання прикладного мистецтва наукових знань для конструювання предметів виробництва - знарядь праці, механізмів, побутової техніки, меблів, тканин, транспорту тощо з метою поліпшення їхньої форми, естетичного вигляду, зручності у використанні, виробленні бренду, що сприяє конкурентоспроможності продукту та підприємства</t>
  </si>
  <si>
    <t>Покрій (Крій) - характеристика конструкції одягу за основними ознаками форми і з'єднання складових частин.</t>
  </si>
  <si>
    <t>Проектування - створення нового зразка виробу, що включає дослідження ринку, економічні розрахунки та обгрунтування, підготовку ескізу моделі, а також побудову креслення</t>
  </si>
  <si>
    <t>Розкрій - один із найважливіших процесів пошиття одягу. Він передбачає три стани: два підготовчі до розкрою і власне ражрій.</t>
  </si>
  <si>
    <t>Рюш - смужка тканини, призібрана й прикріплена до виробу посередині.</t>
  </si>
  <si>
    <t>Складки - рівно складені вдвоє смужки тканини одягу, утворені призбируванням, стягненням, прошиванням чи прасуванням: однобічні, зустрічні, бантові, віялові.</t>
  </si>
  <si>
    <t>Спідниця - предмет одягу, що покриває нижню частину тіла.</t>
  </si>
  <si>
    <t>Стиль (лат. Stylus: паличка для письма) - сукупність художніх, образних, композиційних, графічних, кольорових і фактурних ознак, які стійко виявляються і є характерними для групи виробів або культурного зразка</t>
  </si>
  <si>
    <t>Фізичні властивості конструкційних матеріалів - теплопровідність, теплоємність, електронпровідність, пористість, гігроскопічність тощо.</t>
  </si>
  <si>
    <t>Хімічні волокна - волокна, одержані з продуктів хімічної переробки природних або синтетичних полімерів.</t>
  </si>
  <si>
    <t>Художній ескіз - малюнок із природними пропорціями фігури в одязі, виконаний з тінями, які підкреслюють основні деталі крою, форму виробу, нюанси його посадки на фігурі, декоративні елементи, фактуру тканини.</t>
  </si>
  <si>
    <t>Швейна машина - пристрій, призначений для зшивання текстильних матеріалів та шкіри, виготовлення одягу, взуття та інших швейних виробів за допомогою швейних ниток.</t>
  </si>
  <si>
    <t>Поєднання 3 кольорів, що лежать на однаковій відстані один від одного. Забезпечує високу контрастність при збереженні гармонії. Така композиція виглядає досить живою навіть при використанні блідих і ненасичених кольорів.</t>
  </si>
  <si>
    <t>Ряд з елем.</t>
  </si>
  <si>
    <t>Роки:</t>
  </si>
  <si>
    <t>Результат:</t>
  </si>
  <si>
    <t>Найб. Кільк:</t>
  </si>
  <si>
    <t>Колонка:</t>
  </si>
  <si>
    <t>Обч. Найбільш. Року</t>
  </si>
  <si>
    <t>айріс</t>
  </si>
  <si>
    <t>Модуль (від лат. modulus маленька міра) - величина, яку беруть за основу розрату 11 ку розмірів деталей чи будь-яких частин і елементів, з яких складається виріб.</t>
  </si>
  <si>
    <t>1. Беремо значення етнічного і джинсового</t>
  </si>
  <si>
    <t>2. Якщо чол. 291, то жін=554-291=</t>
  </si>
  <si>
    <t>3. чол. Етн.+відп. = 291-216=</t>
  </si>
  <si>
    <t>4. нехай ж кежуал = x, ж етн = y</t>
  </si>
  <si>
    <t>5. чол етн + д + с+ к = 245</t>
  </si>
  <si>
    <t>6. чол етн = 245-216=</t>
  </si>
  <si>
    <t xml:space="preserve">7. чол для відп = </t>
  </si>
  <si>
    <t>8. жін етн = 65-29=</t>
  </si>
  <si>
    <t>що = 76-x, 76-x=36, x=40</t>
  </si>
  <si>
    <t>9. жін для відпоч + жін джинс = 263-40-115-36=</t>
  </si>
  <si>
    <t>жін для відпоч + чол кежуал = 84</t>
  </si>
  <si>
    <t>ждв+чк-ждв-жд=84-72=12</t>
  </si>
  <si>
    <t>чол. Кежуал - жін. Джинс = 12</t>
  </si>
  <si>
    <t>чол.спорт + жін.джинс=170</t>
  </si>
  <si>
    <t>чол.спорт+чол.кежуал=182</t>
  </si>
  <si>
    <t>(дод. Систем)</t>
  </si>
  <si>
    <t>чол.джинс=216-182</t>
  </si>
  <si>
    <t>жін.джинс = 66-34=</t>
  </si>
  <si>
    <t>жін. Для відп. = 263-40-115-32-36</t>
  </si>
  <si>
    <t>чол.спорт + жін. Джинс = 170</t>
  </si>
  <si>
    <t>чол.спорт + 32 = 170</t>
  </si>
  <si>
    <t>чол.спорт = 138</t>
  </si>
  <si>
    <t>чол.кежуал = 182-138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</si>
</sst>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4" tint="-0.249977111117893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B00"/>
        <bgColor indexed="64"/>
      </patternFill>
    </fill>
    <fill>
      <patternFill patternType="solid">
        <fgColor rgb="FFFDC60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4500"/>
        <bgColor indexed="64"/>
      </patternFill>
    </fill>
    <fill>
      <patternFill patternType="solid">
        <fgColor rgb="FFC7152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A2BE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EE00"/>
        <bgColor indexed="64"/>
      </patternFill>
    </fill>
    <fill>
      <patternFill patternType="solid">
        <fgColor rgb="FF9ACD32"/>
        <bgColor indexed="64"/>
      </patternFill>
    </fill>
    <fill>
      <patternFill patternType="solid">
        <fgColor rgb="FF00DDD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0" borderId="0" xfId="0" applyFont="1"/>
    <xf numFmtId="0" fontId="0" fillId="0" borderId="6" xfId="0" applyBorder="1"/>
    <xf numFmtId="0" fontId="0" fillId="0" borderId="9" xfId="0" applyBorder="1"/>
    <xf numFmtId="0" fontId="1" fillId="14" borderId="4" xfId="0" applyFont="1" applyFill="1" applyBorder="1"/>
    <xf numFmtId="0" fontId="0" fillId="14" borderId="1" xfId="0" applyFill="1" applyBorder="1"/>
    <xf numFmtId="0" fontId="1" fillId="14" borderId="1" xfId="0" applyFont="1" applyFill="1" applyBorder="1" applyAlignment="1">
      <alignment horizontal="center" vertical="center"/>
    </xf>
    <xf numFmtId="0" fontId="2" fillId="0" borderId="0" xfId="1"/>
    <xf numFmtId="0" fontId="3" fillId="0" borderId="0" xfId="1" applyFont="1"/>
    <xf numFmtId="0" fontId="4" fillId="0" borderId="0" xfId="0" applyFont="1"/>
    <xf numFmtId="0" fontId="0" fillId="0" borderId="0" xfId="0" applyNumberFormat="1"/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14" borderId="2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16" borderId="0" xfId="3"/>
    <xf numFmtId="0" fontId="5" fillId="17" borderId="0" xfId="4"/>
    <xf numFmtId="0" fontId="0" fillId="0" borderId="0" xfId="0" applyAlignment="1">
      <alignment horizontal="center"/>
    </xf>
    <xf numFmtId="0" fontId="6" fillId="0" borderId="0" xfId="0" applyFont="1"/>
    <xf numFmtId="0" fontId="5" fillId="15" borderId="0" xfId="2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60% — акцент3" xfId="3" builtinId="40"/>
    <cellStyle name="Normal 2" xfId="1"/>
    <cellStyle name="Акцент3" xfId="2" builtinId="37"/>
    <cellStyle name="Акцент5" xfId="4" builtinId="45"/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8A2BE2"/>
      <color rgb="FFC71521"/>
      <color rgb="FFFF5050"/>
      <color rgb="FF9ACD32"/>
      <color rgb="FF00EE00"/>
      <color rgb="FF008000"/>
      <color rgb="FF00DDDD"/>
      <color rgb="FF9ACD00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'колірний круг Іттена'!$G$6:$H$6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'колірний круг Іттена'!$G$7:$H$7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4F-4389-B0FF-5308FB48B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37440"/>
        <c:axId val="467629896"/>
      </c:scatterChart>
      <c:valAx>
        <c:axId val="46763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629896"/>
        <c:crosses val="autoZero"/>
        <c:crossBetween val="midCat"/>
      </c:valAx>
      <c:valAx>
        <c:axId val="467629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637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7A0-473A-AB81-081A7552FAE2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A0-473A-AB81-081A7552FAE2}"/>
              </c:ext>
            </c:extLst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7A0-473A-AB81-081A7552FAE2}"/>
              </c:ext>
            </c:extLst>
          </c:dPt>
          <c:dPt>
            <c:idx val="3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A0-473A-AB81-081A7552FAE2}"/>
              </c:ext>
            </c:extLst>
          </c:dPt>
          <c:dPt>
            <c:idx val="4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A0-473A-AB81-081A7552FAE2}"/>
              </c:ext>
            </c:extLst>
          </c:dPt>
          <c:dPt>
            <c:idx val="5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7A0-473A-AB81-081A7552FA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'виробництво одягу'!$C$8:$H$8</c:f>
              <c:numCache>
                <c:formatCode>General</c:formatCode>
                <c:ptCount val="6"/>
                <c:pt idx="0">
                  <c:v>169</c:v>
                </c:pt>
                <c:pt idx="1">
                  <c:v>106</c:v>
                </c:pt>
                <c:pt idx="2">
                  <c:v>179</c:v>
                </c:pt>
                <c:pt idx="3">
                  <c:v>190</c:v>
                </c:pt>
                <c:pt idx="4">
                  <c:v>250</c:v>
                </c:pt>
                <c:pt idx="5">
                  <c:v>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A0-473A-AB81-081A7552FAE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06434760"/>
        <c:axId val="506432136"/>
      </c:barChart>
      <c:catAx>
        <c:axId val="50643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432136"/>
        <c:crosses val="autoZero"/>
        <c:auto val="1"/>
        <c:lblAlgn val="ctr"/>
        <c:lblOffset val="100"/>
        <c:noMultiLvlLbl val="0"/>
      </c:catAx>
      <c:valAx>
        <c:axId val="50643213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06434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2">
        <a:lumMod val="9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D$6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List" dx="26" fmlaLink="$B$26" fmlaRange="'виробництво одягу'!$A$7:$A$15" sel="4" val="0"/>
</file>

<file path=xl/ctrlProps/ctrlProp14.xml><?xml version="1.0" encoding="utf-8"?>
<formControlPr xmlns="http://schemas.microsoft.com/office/spreadsheetml/2009/9/main" objectType="Drop" dropStyle="combo" dx="20" fmlaLink="$H$4" fmlaRange="$E$9:$E$83" noThreeD="1" sel="1" val="0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jp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microsoft.com/office/2007/relationships/hdphoto" Target="../media/hdphoto1.wdp"/><Relationship Id="rId1" Type="http://schemas.openxmlformats.org/officeDocument/2006/relationships/image" Target="../media/image12.png"/><Relationship Id="rId5" Type="http://schemas.microsoft.com/office/2007/relationships/hdphoto" Target="../media/hdphoto2.wdp"/><Relationship Id="rId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6</xdr:row>
          <xdr:rowOff>7620</xdr:rowOff>
        </xdr:from>
        <xdr:to>
          <xdr:col>2</xdr:col>
          <xdr:colOff>45720</xdr:colOff>
          <xdr:row>7</xdr:row>
          <xdr:rowOff>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7620</xdr:rowOff>
        </xdr:from>
        <xdr:to>
          <xdr:col>2</xdr:col>
          <xdr:colOff>38100</xdr:colOff>
          <xdr:row>8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8</xdr:row>
          <xdr:rowOff>7620</xdr:rowOff>
        </xdr:from>
        <xdr:to>
          <xdr:col>2</xdr:col>
          <xdr:colOff>38100</xdr:colOff>
          <xdr:row>9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7620</xdr:rowOff>
        </xdr:from>
        <xdr:to>
          <xdr:col>2</xdr:col>
          <xdr:colOff>30480</xdr:colOff>
          <xdr:row>10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10</xdr:row>
          <xdr:rowOff>22860</xdr:rowOff>
        </xdr:from>
        <xdr:to>
          <xdr:col>2</xdr:col>
          <xdr:colOff>38100</xdr:colOff>
          <xdr:row>11</xdr:row>
          <xdr:rowOff>7620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11</xdr:row>
          <xdr:rowOff>7620</xdr:rowOff>
        </xdr:from>
        <xdr:to>
          <xdr:col>2</xdr:col>
          <xdr:colOff>60960</xdr:colOff>
          <xdr:row>12</xdr:row>
          <xdr:rowOff>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12</xdr:row>
          <xdr:rowOff>22860</xdr:rowOff>
        </xdr:from>
        <xdr:to>
          <xdr:col>2</xdr:col>
          <xdr:colOff>38100</xdr:colOff>
          <xdr:row>13</xdr:row>
          <xdr:rowOff>7620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13</xdr:row>
          <xdr:rowOff>7620</xdr:rowOff>
        </xdr:from>
        <xdr:to>
          <xdr:col>2</xdr:col>
          <xdr:colOff>45720</xdr:colOff>
          <xdr:row>14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14</xdr:row>
          <xdr:rowOff>0</xdr:rowOff>
        </xdr:from>
        <xdr:to>
          <xdr:col>2</xdr:col>
          <xdr:colOff>45720</xdr:colOff>
          <xdr:row>14</xdr:row>
          <xdr:rowOff>175260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7620</xdr:rowOff>
        </xdr:from>
        <xdr:to>
          <xdr:col>2</xdr:col>
          <xdr:colOff>38100</xdr:colOff>
          <xdr:row>16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16</xdr:row>
          <xdr:rowOff>7620</xdr:rowOff>
        </xdr:from>
        <xdr:to>
          <xdr:col>2</xdr:col>
          <xdr:colOff>45720</xdr:colOff>
          <xdr:row>17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17</xdr:row>
          <xdr:rowOff>7620</xdr:rowOff>
        </xdr:from>
        <xdr:to>
          <xdr:col>2</xdr:col>
          <xdr:colOff>38100</xdr:colOff>
          <xdr:row>18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20</xdr:col>
      <xdr:colOff>9525</xdr:colOff>
      <xdr:row>11</xdr:row>
      <xdr:rowOff>19050</xdr:rowOff>
    </xdr:from>
    <xdr:to>
      <xdr:col>20</xdr:col>
      <xdr:colOff>400050</xdr:colOff>
      <xdr:row>13</xdr:row>
      <xdr:rowOff>47625</xdr:rowOff>
    </xdr:to>
    <xdr:sp macro="" textlink="">
      <xdr:nvSpPr>
        <xdr:cNvPr id="4" name="Овал 3"/>
        <xdr:cNvSpPr/>
      </xdr:nvSpPr>
      <xdr:spPr>
        <a:xfrm>
          <a:off x="11477625" y="2457450"/>
          <a:ext cx="390525" cy="3905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8</xdr:col>
      <xdr:colOff>235226</xdr:colOff>
      <xdr:row>6</xdr:row>
      <xdr:rowOff>115957</xdr:rowOff>
    </xdr:from>
    <xdr:to>
      <xdr:col>12</xdr:col>
      <xdr:colOff>205408</xdr:colOff>
      <xdr:row>19</xdr:row>
      <xdr:rowOff>119270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403860</xdr:colOff>
      <xdr:row>0</xdr:row>
      <xdr:rowOff>160020</xdr:rowOff>
    </xdr:from>
    <xdr:to>
      <xdr:col>14</xdr:col>
      <xdr:colOff>419100</xdr:colOff>
      <xdr:row>4</xdr:row>
      <xdr:rowOff>38100</xdr:rowOff>
    </xdr:to>
    <xdr:sp macro="" textlink="">
      <xdr:nvSpPr>
        <xdr:cNvPr id="2" name="Прямоугольник 1"/>
        <xdr:cNvSpPr/>
      </xdr:nvSpPr>
      <xdr:spPr>
        <a:xfrm>
          <a:off x="1272540" y="160020"/>
          <a:ext cx="8008620" cy="60960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556260</xdr:colOff>
      <xdr:row>1</xdr:row>
      <xdr:rowOff>60960</xdr:rowOff>
    </xdr:from>
    <xdr:to>
      <xdr:col>14</xdr:col>
      <xdr:colOff>228600</xdr:colOff>
      <xdr:row>3</xdr:row>
      <xdr:rowOff>144780</xdr:rowOff>
    </xdr:to>
    <xdr:sp macro="" textlink="">
      <xdr:nvSpPr>
        <xdr:cNvPr id="3" name="Прямоугольник 2"/>
        <xdr:cNvSpPr/>
      </xdr:nvSpPr>
      <xdr:spPr>
        <a:xfrm>
          <a:off x="1424940" y="243840"/>
          <a:ext cx="7665720" cy="44958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uk-UA" sz="1600">
              <a:solidFill>
                <a:srgbClr val="002060"/>
              </a:solidFill>
            </a:rPr>
            <a:t>Виробництво</a:t>
          </a:r>
          <a:r>
            <a:rPr lang="uk-UA" sz="1600" baseline="0">
              <a:solidFill>
                <a:srgbClr val="002060"/>
              </a:solidFill>
            </a:rPr>
            <a:t> одягу в Україні в 201</a:t>
          </a:r>
          <a:r>
            <a:rPr lang="en-US" sz="1600" baseline="0">
              <a:solidFill>
                <a:srgbClr val="002060"/>
              </a:solidFill>
            </a:rPr>
            <a:t>1</a:t>
          </a:r>
          <a:r>
            <a:rPr lang="uk-UA" sz="1600" baseline="0">
              <a:solidFill>
                <a:srgbClr val="002060"/>
              </a:solidFill>
            </a:rPr>
            <a:t>-2016 роках</a:t>
          </a:r>
          <a:endParaRPr lang="en-US" sz="1600">
            <a:solidFill>
              <a:srgbClr val="00206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5</xdr:row>
          <xdr:rowOff>68580</xdr:rowOff>
        </xdr:from>
        <xdr:to>
          <xdr:col>5</xdr:col>
          <xdr:colOff>335280</xdr:colOff>
          <xdr:row>13</xdr:row>
          <xdr:rowOff>167640</xdr:rowOff>
        </xdr:to>
        <xdr:sp macro="" textlink="">
          <xdr:nvSpPr>
            <xdr:cNvPr id="4100" name="List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419100</xdr:colOff>
      <xdr:row>14</xdr:row>
      <xdr:rowOff>160020</xdr:rowOff>
    </xdr:from>
    <xdr:to>
      <xdr:col>5</xdr:col>
      <xdr:colOff>358140</xdr:colOff>
      <xdr:row>20</xdr:row>
      <xdr:rowOff>76200</xdr:rowOff>
    </xdr:to>
    <xdr:sp macro="" textlink="">
      <xdr:nvSpPr>
        <xdr:cNvPr id="4" name="Скругленный прямоугольник 3"/>
        <xdr:cNvSpPr/>
      </xdr:nvSpPr>
      <xdr:spPr>
        <a:xfrm>
          <a:off x="1028700" y="2720340"/>
          <a:ext cx="2377440" cy="101346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533400</xdr:colOff>
      <xdr:row>15</xdr:row>
      <xdr:rowOff>53340</xdr:rowOff>
    </xdr:from>
    <xdr:to>
      <xdr:col>5</xdr:col>
      <xdr:colOff>243840</xdr:colOff>
      <xdr:row>17</xdr:row>
      <xdr:rowOff>137160</xdr:rowOff>
    </xdr:to>
    <xdr:sp macro="" textlink="">
      <xdr:nvSpPr>
        <xdr:cNvPr id="5" name="TextBox 4"/>
        <xdr:cNvSpPr txBox="1"/>
      </xdr:nvSpPr>
      <xdr:spPr>
        <a:xfrm>
          <a:off x="1143000" y="2796540"/>
          <a:ext cx="2148840" cy="4495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100" i="1"/>
            <a:t>найбільша кількість даного типу одягу</a:t>
          </a:r>
          <a:r>
            <a:rPr lang="uk-UA" sz="1100" i="1" baseline="0"/>
            <a:t> вироблена в</a:t>
          </a:r>
          <a:endParaRPr lang="en-US" sz="1100" i="1"/>
        </a:p>
      </xdr:txBody>
    </xdr:sp>
    <xdr:clientData/>
  </xdr:twoCellAnchor>
  <xdr:twoCellAnchor>
    <xdr:from>
      <xdr:col>3</xdr:col>
      <xdr:colOff>594360</xdr:colOff>
      <xdr:row>18</xdr:row>
      <xdr:rowOff>7620</xdr:rowOff>
    </xdr:from>
    <xdr:to>
      <xdr:col>5</xdr:col>
      <xdr:colOff>243840</xdr:colOff>
      <xdr:row>19</xdr:row>
      <xdr:rowOff>144780</xdr:rowOff>
    </xdr:to>
    <xdr:sp macro="" textlink="">
      <xdr:nvSpPr>
        <xdr:cNvPr id="10" name="TextBox 9"/>
        <xdr:cNvSpPr txBox="1"/>
      </xdr:nvSpPr>
      <xdr:spPr>
        <a:xfrm>
          <a:off x="2423160" y="3299460"/>
          <a:ext cx="868680" cy="320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100" i="1"/>
            <a:t>році</a:t>
          </a:r>
          <a:r>
            <a:rPr lang="uk-UA" sz="1100" i="1" baseline="0"/>
            <a:t> (-ах)</a:t>
          </a:r>
          <a:endParaRPr lang="en-US" sz="1100" i="1"/>
        </a:p>
      </xdr:txBody>
    </xdr:sp>
    <xdr:clientData/>
  </xdr:twoCellAnchor>
  <xdr:twoCellAnchor>
    <xdr:from>
      <xdr:col>1</xdr:col>
      <xdr:colOff>548640</xdr:colOff>
      <xdr:row>18</xdr:row>
      <xdr:rowOff>7620</xdr:rowOff>
    </xdr:from>
    <xdr:to>
      <xdr:col>3</xdr:col>
      <xdr:colOff>495300</xdr:colOff>
      <xdr:row>19</xdr:row>
      <xdr:rowOff>144780</xdr:rowOff>
    </xdr:to>
    <xdr:sp macro="" textlink="E26">
      <xdr:nvSpPr>
        <xdr:cNvPr id="13" name="TextBox 12"/>
        <xdr:cNvSpPr txBox="1"/>
      </xdr:nvSpPr>
      <xdr:spPr>
        <a:xfrm>
          <a:off x="1158240" y="3299460"/>
          <a:ext cx="1165860" cy="320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CCB5CBCF-2C49-4A64-ACF5-7F2FF94BF16E}" type="TxLink">
            <a:rPr lang="en-US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2015</a:t>
          </a:fld>
          <a:endParaRPr lang="en-US" sz="1100" i="1"/>
        </a:p>
      </xdr:txBody>
    </xdr:sp>
    <xdr:clientData/>
  </xdr:twoCellAnchor>
  <xdr:twoCellAnchor>
    <xdr:from>
      <xdr:col>14</xdr:col>
      <xdr:colOff>495300</xdr:colOff>
      <xdr:row>0</xdr:row>
      <xdr:rowOff>175260</xdr:rowOff>
    </xdr:from>
    <xdr:to>
      <xdr:col>17</xdr:col>
      <xdr:colOff>480060</xdr:colOff>
      <xdr:row>5</xdr:row>
      <xdr:rowOff>114300</xdr:rowOff>
    </xdr:to>
    <xdr:sp macro="" textlink="M25">
      <xdr:nvSpPr>
        <xdr:cNvPr id="14" name="TextBox 13"/>
        <xdr:cNvSpPr txBox="1"/>
      </xdr:nvSpPr>
      <xdr:spPr>
        <a:xfrm>
          <a:off x="9357360" y="175260"/>
          <a:ext cx="1813560" cy="8534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DC7B170B-9470-475B-AA69-F0AA4B09AD02}" type="TxLink">
            <a:rPr lang="en-US" sz="1100" b="1" i="1" u="none" strike="noStrike">
              <a:solidFill>
                <a:schemeClr val="accent5">
                  <a:lumMod val="75000"/>
                </a:schemeClr>
              </a:solidFill>
              <a:latin typeface="Calibri"/>
              <a:ea typeface="Calibri"/>
              <a:cs typeface="Calibri"/>
            </a:rPr>
            <a:pPr algn="ctr"/>
            <a:t>Піджаки та блейзери , чоловічі та хлопчачі, тис.шт</a:t>
          </a:fld>
          <a:endParaRPr lang="en-US" sz="1100" b="1" i="1" u="none" strike="noStrike">
            <a:solidFill>
              <a:schemeClr val="accent5">
                <a:lumMod val="75000"/>
              </a:schemeClr>
            </a:solidFill>
            <a:latin typeface="Calibri"/>
            <a:ea typeface="Calibri"/>
            <a:cs typeface="Calibri"/>
          </a:endParaRPr>
        </a:p>
      </xdr:txBody>
    </xdr:sp>
    <xdr:clientData/>
  </xdr:twoCellAnchor>
  <xdr:twoCellAnchor>
    <xdr:from>
      <xdr:col>14</xdr:col>
      <xdr:colOff>502920</xdr:colOff>
      <xdr:row>6</xdr:row>
      <xdr:rowOff>68580</xdr:rowOff>
    </xdr:from>
    <xdr:to>
      <xdr:col>17</xdr:col>
      <xdr:colOff>510540</xdr:colOff>
      <xdr:row>15</xdr:row>
      <xdr:rowOff>15240</xdr:rowOff>
    </xdr:to>
    <xdr:sp macro="" textlink="'зображення одягу'!D3">
      <xdr:nvSpPr>
        <xdr:cNvPr id="6" name="Прямоугольник 5"/>
        <xdr:cNvSpPr/>
      </xdr:nvSpPr>
      <xdr:spPr>
        <a:xfrm>
          <a:off x="9364980" y="1165860"/>
          <a:ext cx="1836420" cy="159258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454A1B17-18F0-4EA8-AE34-EA929BF8F3DD}" type="TxLink">
            <a:rPr lang="en-US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 </a:t>
          </a:fld>
          <a:endParaRPr lang="en-US" sz="1100"/>
        </a:p>
      </xdr:txBody>
    </xdr:sp>
    <xdr:clientData/>
  </xdr:twoCellAnchor>
  <xdr:twoCellAnchor>
    <xdr:from>
      <xdr:col>6</xdr:col>
      <xdr:colOff>289560</xdr:colOff>
      <xdr:row>5</xdr:row>
      <xdr:rowOff>114300</xdr:rowOff>
    </xdr:from>
    <xdr:to>
      <xdr:col>13</xdr:col>
      <xdr:colOff>594360</xdr:colOff>
      <xdr:row>20</xdr:row>
      <xdr:rowOff>114300</xdr:rowOff>
    </xdr:to>
    <xdr:graphicFrame macro="">
      <xdr:nvGraphicFramePr>
        <xdr:cNvPr id="17" name="Диаграмма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104936</xdr:colOff>
      <xdr:row>7</xdr:row>
      <xdr:rowOff>32288</xdr:rowOff>
    </xdr:from>
    <xdr:to>
      <xdr:col>3</xdr:col>
      <xdr:colOff>1791991</xdr:colOff>
      <xdr:row>7</xdr:row>
      <xdr:rowOff>1336729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7370348"/>
          <a:ext cx="1687055" cy="1304441"/>
        </a:xfrm>
        <a:prstGeom prst="rect">
          <a:avLst/>
        </a:prstGeom>
      </xdr:spPr>
    </xdr:pic>
    <xdr:clientData/>
  </xdr:twoCellAnchor>
  <xdr:twoCellAnchor editAs="oneCell">
    <xdr:from>
      <xdr:col>3</xdr:col>
      <xdr:colOff>51661</xdr:colOff>
      <xdr:row>3</xdr:row>
      <xdr:rowOff>47376</xdr:rowOff>
    </xdr:from>
    <xdr:to>
      <xdr:col>3</xdr:col>
      <xdr:colOff>1801678</xdr:colOff>
      <xdr:row>3</xdr:row>
      <xdr:rowOff>1339957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701" y="1807596"/>
          <a:ext cx="1750017" cy="1292581"/>
        </a:xfrm>
        <a:prstGeom prst="rect">
          <a:avLst/>
        </a:prstGeom>
      </xdr:spPr>
    </xdr:pic>
    <xdr:clientData/>
  </xdr:twoCellAnchor>
  <xdr:twoCellAnchor editAs="oneCell">
    <xdr:from>
      <xdr:col>3</xdr:col>
      <xdr:colOff>71034</xdr:colOff>
      <xdr:row>9</xdr:row>
      <xdr:rowOff>56505</xdr:rowOff>
    </xdr:from>
    <xdr:to>
      <xdr:col>3</xdr:col>
      <xdr:colOff>1879170</xdr:colOff>
      <xdr:row>9</xdr:row>
      <xdr:rowOff>1291526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3074" y="10183485"/>
          <a:ext cx="1808136" cy="1235021"/>
        </a:xfrm>
        <a:prstGeom prst="rect">
          <a:avLst/>
        </a:prstGeom>
      </xdr:spPr>
    </xdr:pic>
    <xdr:clientData/>
  </xdr:twoCellAnchor>
  <xdr:twoCellAnchor editAs="oneCell">
    <xdr:from>
      <xdr:col>3</xdr:col>
      <xdr:colOff>104936</xdr:colOff>
      <xdr:row>8</xdr:row>
      <xdr:rowOff>90408</xdr:rowOff>
    </xdr:from>
    <xdr:to>
      <xdr:col>3</xdr:col>
      <xdr:colOff>1801678</xdr:colOff>
      <xdr:row>8</xdr:row>
      <xdr:rowOff>1346180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8822928"/>
          <a:ext cx="1696742" cy="1255772"/>
        </a:xfrm>
        <a:prstGeom prst="rect">
          <a:avLst/>
        </a:prstGeom>
      </xdr:spPr>
    </xdr:pic>
    <xdr:clientData/>
  </xdr:twoCellAnchor>
  <xdr:twoCellAnchor editAs="oneCell">
    <xdr:from>
      <xdr:col>3</xdr:col>
      <xdr:colOff>96864</xdr:colOff>
      <xdr:row>4</xdr:row>
      <xdr:rowOff>51661</xdr:rowOff>
    </xdr:from>
    <xdr:to>
      <xdr:col>3</xdr:col>
      <xdr:colOff>1735487</xdr:colOff>
      <xdr:row>4</xdr:row>
      <xdr:rowOff>1387430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8904" y="3206341"/>
          <a:ext cx="1638623" cy="1335769"/>
        </a:xfrm>
        <a:prstGeom prst="rect">
          <a:avLst/>
        </a:prstGeom>
      </xdr:spPr>
    </xdr:pic>
    <xdr:clientData/>
  </xdr:twoCellAnchor>
  <xdr:twoCellAnchor editAs="oneCell">
    <xdr:from>
      <xdr:col>3</xdr:col>
      <xdr:colOff>72648</xdr:colOff>
      <xdr:row>2</xdr:row>
      <xdr:rowOff>58119</xdr:rowOff>
    </xdr:from>
    <xdr:to>
      <xdr:col>3</xdr:col>
      <xdr:colOff>1846882</xdr:colOff>
      <xdr:row>2</xdr:row>
      <xdr:rowOff>1336085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688" y="423879"/>
          <a:ext cx="1774234" cy="1277966"/>
        </a:xfrm>
        <a:prstGeom prst="rect">
          <a:avLst/>
        </a:prstGeom>
      </xdr:spPr>
    </xdr:pic>
    <xdr:clientData/>
  </xdr:twoCellAnchor>
  <xdr:twoCellAnchor editAs="oneCell">
    <xdr:from>
      <xdr:col>3</xdr:col>
      <xdr:colOff>113009</xdr:colOff>
      <xdr:row>5</xdr:row>
      <xdr:rowOff>56505</xdr:rowOff>
    </xdr:from>
    <xdr:to>
      <xdr:col>3</xdr:col>
      <xdr:colOff>1759703</xdr:colOff>
      <xdr:row>5</xdr:row>
      <xdr:rowOff>1358282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5049" y="4605645"/>
          <a:ext cx="1646694" cy="1301777"/>
        </a:xfrm>
        <a:prstGeom prst="rect">
          <a:avLst/>
        </a:prstGeom>
      </xdr:spPr>
    </xdr:pic>
    <xdr:clientData/>
  </xdr:twoCellAnchor>
  <xdr:twoCellAnchor editAs="oneCell">
    <xdr:from>
      <xdr:col>3</xdr:col>
      <xdr:colOff>145298</xdr:colOff>
      <xdr:row>6</xdr:row>
      <xdr:rowOff>40360</xdr:rowOff>
    </xdr:from>
    <xdr:to>
      <xdr:col>3</xdr:col>
      <xdr:colOff>1670912</xdr:colOff>
      <xdr:row>6</xdr:row>
      <xdr:rowOff>1385231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7338" y="5983960"/>
          <a:ext cx="1525614" cy="1344871"/>
        </a:xfrm>
        <a:prstGeom prst="rect">
          <a:avLst/>
        </a:prstGeom>
      </xdr:spPr>
    </xdr:pic>
    <xdr:clientData/>
  </xdr:twoCellAnchor>
  <xdr:twoCellAnchor editAs="oneCell">
    <xdr:from>
      <xdr:col>3</xdr:col>
      <xdr:colOff>64576</xdr:colOff>
      <xdr:row>10</xdr:row>
      <xdr:rowOff>58118</xdr:rowOff>
    </xdr:from>
    <xdr:to>
      <xdr:col>3</xdr:col>
      <xdr:colOff>1800063</xdr:colOff>
      <xdr:row>10</xdr:row>
      <xdr:rowOff>1352071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6616" y="11579558"/>
          <a:ext cx="1735487" cy="12939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301895</xdr:colOff>
      <xdr:row>0</xdr:row>
      <xdr:rowOff>9686</xdr:rowOff>
    </xdr:from>
    <xdr:to>
      <xdr:col>2</xdr:col>
      <xdr:colOff>203415</xdr:colOff>
      <xdr:row>5</xdr:row>
      <xdr:rowOff>65899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645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895" y="9686"/>
          <a:ext cx="1115554" cy="9602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225048</xdr:colOff>
      <xdr:row>5</xdr:row>
      <xdr:rowOff>88792</xdr:rowOff>
    </xdr:from>
    <xdr:to>
      <xdr:col>4</xdr:col>
      <xdr:colOff>338057</xdr:colOff>
      <xdr:row>20</xdr:row>
      <xdr:rowOff>32288</xdr:rowOff>
    </xdr:to>
    <xdr:pic>
      <xdr:nvPicPr>
        <xdr:cNvPr id="4" name="Рисунок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44" t="4242" r="7398" b="2143"/>
        <a:stretch/>
      </xdr:blipFill>
      <xdr:spPr>
        <a:xfrm>
          <a:off x="1444248" y="1003192"/>
          <a:ext cx="1332209" cy="2686696"/>
        </a:xfrm>
        <a:prstGeom prst="rect">
          <a:avLst/>
        </a:prstGeom>
      </xdr:spPr>
    </xdr:pic>
    <xdr:clientData/>
  </xdr:twoCellAnchor>
  <xdr:twoCellAnchor editAs="oneCell">
    <xdr:from>
      <xdr:col>0</xdr:col>
      <xdr:colOff>136256</xdr:colOff>
      <xdr:row>6</xdr:row>
      <xdr:rowOff>15176</xdr:rowOff>
    </xdr:from>
    <xdr:to>
      <xdr:col>2</xdr:col>
      <xdr:colOff>31320</xdr:colOff>
      <xdr:row>13</xdr:row>
      <xdr:rowOff>23248</xdr:rowOff>
    </xdr:to>
    <xdr:pic>
      <xdr:nvPicPr>
        <xdr:cNvPr id="5" name="Рисунок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7423" t="11771" r="17127" b="8651"/>
        <a:stretch/>
      </xdr:blipFill>
      <xdr:spPr>
        <a:xfrm>
          <a:off x="136256" y="1112456"/>
          <a:ext cx="1114264" cy="12882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45720</xdr:rowOff>
    </xdr:from>
    <xdr:to>
      <xdr:col>0</xdr:col>
      <xdr:colOff>1668780</xdr:colOff>
      <xdr:row>3</xdr:row>
      <xdr:rowOff>259080</xdr:rowOff>
    </xdr:to>
    <xdr:sp macro="" textlink="">
      <xdr:nvSpPr>
        <xdr:cNvPr id="2" name="TextBox 1"/>
        <xdr:cNvSpPr txBox="1"/>
      </xdr:nvSpPr>
      <xdr:spPr>
        <a:xfrm>
          <a:off x="228600" y="236220"/>
          <a:ext cx="1440180" cy="845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100"/>
            <a:t>введіть букви</a:t>
          </a:r>
          <a:r>
            <a:rPr lang="uk-UA" sz="1100" baseline="0"/>
            <a:t> з терміна</a:t>
          </a:r>
          <a:endParaRPr lang="en-US" sz="1100"/>
        </a:p>
      </xdr:txBody>
    </xdr:sp>
    <xdr:clientData/>
  </xdr:twoCellAnchor>
  <xdr:twoCellAnchor>
    <xdr:from>
      <xdr:col>0</xdr:col>
      <xdr:colOff>1219200</xdr:colOff>
      <xdr:row>2</xdr:row>
      <xdr:rowOff>0</xdr:rowOff>
    </xdr:from>
    <xdr:to>
      <xdr:col>0</xdr:col>
      <xdr:colOff>1485900</xdr:colOff>
      <xdr:row>2</xdr:row>
      <xdr:rowOff>0</xdr:rowOff>
    </xdr:to>
    <xdr:cxnSp macro="">
      <xdr:nvCxnSpPr>
        <xdr:cNvPr id="4" name="Прямая со стрелкой 3"/>
        <xdr:cNvCxnSpPr/>
      </xdr:nvCxnSpPr>
      <xdr:spPr>
        <a:xfrm>
          <a:off x="1219200" y="640080"/>
          <a:ext cx="2667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213360</xdr:colOff>
      <xdr:row>3</xdr:row>
      <xdr:rowOff>495300</xdr:rowOff>
    </xdr:from>
    <xdr:to>
      <xdr:col>0</xdr:col>
      <xdr:colOff>1653540</xdr:colOff>
      <xdr:row>10</xdr:row>
      <xdr:rowOff>38100</xdr:rowOff>
    </xdr:to>
    <xdr:sp macro="" textlink="">
      <xdr:nvSpPr>
        <xdr:cNvPr id="6" name="TextBox 5"/>
        <xdr:cNvSpPr txBox="1"/>
      </xdr:nvSpPr>
      <xdr:spPr>
        <a:xfrm>
          <a:off x="213360" y="1318260"/>
          <a:ext cx="1440180" cy="1463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100"/>
            <a:t>отримайте</a:t>
          </a:r>
          <a:r>
            <a:rPr lang="uk-UA" sz="1100" baseline="0"/>
            <a:t> список термінів з введеними буквами і виберіть необхідний</a:t>
          </a:r>
          <a:endParaRPr lang="en-US" sz="1100"/>
        </a:p>
      </xdr:txBody>
    </xdr:sp>
    <xdr:clientData/>
  </xdr:twoCellAnchor>
  <xdr:twoCellAnchor>
    <xdr:from>
      <xdr:col>1</xdr:col>
      <xdr:colOff>160020</xdr:colOff>
      <xdr:row>4</xdr:row>
      <xdr:rowOff>167640</xdr:rowOff>
    </xdr:from>
    <xdr:to>
      <xdr:col>1</xdr:col>
      <xdr:colOff>2247900</xdr:colOff>
      <xdr:row>7</xdr:row>
      <xdr:rowOff>129540</xdr:rowOff>
    </xdr:to>
    <xdr:sp macro="" textlink="">
      <xdr:nvSpPr>
        <xdr:cNvPr id="7" name="TextBox 6"/>
        <xdr:cNvSpPr txBox="1"/>
      </xdr:nvSpPr>
      <xdr:spPr>
        <a:xfrm>
          <a:off x="2164080" y="1813560"/>
          <a:ext cx="2087880" cy="5105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uk-UA" sz="1400" b="1" i="1"/>
            <a:t>Значення терміна</a:t>
          </a:r>
          <a:endParaRPr lang="en-US" sz="1400" b="1" i="1"/>
        </a:p>
      </xdr:txBody>
    </xdr:sp>
    <xdr:clientData/>
  </xdr:twoCellAnchor>
  <xdr:twoCellAnchor>
    <xdr:from>
      <xdr:col>0</xdr:col>
      <xdr:colOff>1760220</xdr:colOff>
      <xdr:row>8</xdr:row>
      <xdr:rowOff>60960</xdr:rowOff>
    </xdr:from>
    <xdr:to>
      <xdr:col>2</xdr:col>
      <xdr:colOff>381000</xdr:colOff>
      <xdr:row>18</xdr:row>
      <xdr:rowOff>114300</xdr:rowOff>
    </xdr:to>
    <xdr:sp macro="" textlink="J4">
      <xdr:nvSpPr>
        <xdr:cNvPr id="8" name="TextBox 7"/>
        <xdr:cNvSpPr txBox="1"/>
      </xdr:nvSpPr>
      <xdr:spPr>
        <a:xfrm>
          <a:off x="1760220" y="2438400"/>
          <a:ext cx="3009900" cy="18821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40DA179-6098-4681-B9A0-4756858BC1A5}" type="TxLink">
            <a:rPr lang="uk-UA" sz="11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Айріс фолдінг - техніка заповнення вирізаної по контуру картинки різінокольоровими смужками.</a:t>
          </a:fld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2</xdr:row>
          <xdr:rowOff>137160</xdr:rowOff>
        </xdr:from>
        <xdr:to>
          <xdr:col>2</xdr:col>
          <xdr:colOff>7620</xdr:colOff>
          <xdr:row>4</xdr:row>
          <xdr:rowOff>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27"/>
  <sheetViews>
    <sheetView topLeftCell="A5" zoomScale="115" zoomScaleNormal="115" workbookViewId="0">
      <selection activeCell="N13" sqref="N13"/>
    </sheetView>
  </sheetViews>
  <sheetFormatPr defaultRowHeight="14.4" x14ac:dyDescent="0.3"/>
  <cols>
    <col min="1" max="1" width="2.6640625" customWidth="1"/>
    <col min="2" max="2" width="2.5546875" customWidth="1"/>
    <col min="3" max="3" width="13.33203125" customWidth="1"/>
    <col min="4" max="4" width="6.5546875" customWidth="1"/>
  </cols>
  <sheetData>
    <row r="1" spans="1:12" x14ac:dyDescent="0.3">
      <c r="A1" s="13"/>
      <c r="D1" t="s">
        <v>8</v>
      </c>
      <c r="L1" t="s">
        <v>22</v>
      </c>
    </row>
    <row r="2" spans="1:12" ht="49.2" customHeight="1" x14ac:dyDescent="0.3">
      <c r="A2" s="13"/>
      <c r="C2" t="s">
        <v>9</v>
      </c>
      <c r="L2" t="s">
        <v>121</v>
      </c>
    </row>
    <row r="3" spans="1:12" x14ac:dyDescent="0.3">
      <c r="A3" s="13"/>
    </row>
    <row r="4" spans="1:12" x14ac:dyDescent="0.3">
      <c r="A4" s="13"/>
    </row>
    <row r="5" spans="1:12" x14ac:dyDescent="0.3">
      <c r="A5" s="13"/>
    </row>
    <row r="6" spans="1:12" x14ac:dyDescent="0.3">
      <c r="D6">
        <v>12</v>
      </c>
      <c r="E6">
        <v>0</v>
      </c>
      <c r="G6" s="23">
        <v>1</v>
      </c>
      <c r="H6" s="23">
        <v>1</v>
      </c>
    </row>
    <row r="7" spans="1:12" x14ac:dyDescent="0.3">
      <c r="B7" s="1"/>
      <c r="C7" s="1" t="s">
        <v>10</v>
      </c>
      <c r="D7">
        <v>12</v>
      </c>
      <c r="E7">
        <v>0</v>
      </c>
      <c r="G7" s="23">
        <v>0</v>
      </c>
      <c r="H7" s="23">
        <v>2</v>
      </c>
    </row>
    <row r="8" spans="1:12" x14ac:dyDescent="0.3">
      <c r="B8" s="2"/>
      <c r="C8" s="2" t="s">
        <v>11</v>
      </c>
    </row>
    <row r="9" spans="1:12" x14ac:dyDescent="0.3">
      <c r="B9" s="4"/>
      <c r="C9" s="4" t="s">
        <v>12</v>
      </c>
    </row>
    <row r="10" spans="1:12" x14ac:dyDescent="0.3">
      <c r="B10" s="5"/>
      <c r="C10" s="5" t="s">
        <v>13</v>
      </c>
    </row>
    <row r="11" spans="1:12" x14ac:dyDescent="0.3">
      <c r="B11" s="3"/>
      <c r="C11" s="3" t="s">
        <v>14</v>
      </c>
    </row>
    <row r="12" spans="1:12" x14ac:dyDescent="0.3">
      <c r="B12" s="6"/>
      <c r="C12" s="6" t="s">
        <v>15</v>
      </c>
    </row>
    <row r="13" spans="1:12" x14ac:dyDescent="0.3">
      <c r="B13" s="7"/>
      <c r="C13" s="7" t="s">
        <v>16</v>
      </c>
    </row>
    <row r="14" spans="1:12" x14ac:dyDescent="0.3">
      <c r="B14" s="8"/>
      <c r="C14" s="8" t="s">
        <v>17</v>
      </c>
    </row>
    <row r="15" spans="1:12" x14ac:dyDescent="0.3">
      <c r="B15" s="9"/>
      <c r="C15" s="9" t="s">
        <v>18</v>
      </c>
    </row>
    <row r="16" spans="1:12" x14ac:dyDescent="0.3">
      <c r="B16" s="12"/>
      <c r="C16" s="12" t="s">
        <v>19</v>
      </c>
    </row>
    <row r="17" spans="2:11" x14ac:dyDescent="0.3">
      <c r="B17" s="10"/>
      <c r="C17" s="10" t="s">
        <v>20</v>
      </c>
    </row>
    <row r="18" spans="2:11" x14ac:dyDescent="0.3">
      <c r="B18" s="11"/>
      <c r="C18" s="11" t="s">
        <v>21</v>
      </c>
    </row>
    <row r="23" spans="2:11" x14ac:dyDescent="0.3">
      <c r="K23" t="s">
        <v>23</v>
      </c>
    </row>
    <row r="24" spans="2:11" ht="52.95" customHeight="1" x14ac:dyDescent="0.3">
      <c r="E24" t="s">
        <v>24</v>
      </c>
    </row>
    <row r="27" spans="2:11" ht="46.95" customHeight="1" x14ac:dyDescent="0.3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1</xdr:col>
                    <xdr:colOff>22860</xdr:colOff>
                    <xdr:row>6</xdr:row>
                    <xdr:rowOff>7620</xdr:rowOff>
                  </from>
                  <to>
                    <xdr:col>2</xdr:col>
                    <xdr:colOff>45720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1</xdr:col>
                    <xdr:colOff>7620</xdr:colOff>
                    <xdr:row>7</xdr:row>
                    <xdr:rowOff>7620</xdr:rowOff>
                  </from>
                  <to>
                    <xdr:col>2</xdr:col>
                    <xdr:colOff>38100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1</xdr:col>
                    <xdr:colOff>7620</xdr:colOff>
                    <xdr:row>8</xdr:row>
                    <xdr:rowOff>7620</xdr:rowOff>
                  </from>
                  <to>
                    <xdr:col>2</xdr:col>
                    <xdr:colOff>38100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7620</xdr:rowOff>
                  </from>
                  <to>
                    <xdr:col>2</xdr:col>
                    <xdr:colOff>30480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1</xdr:col>
                    <xdr:colOff>7620</xdr:colOff>
                    <xdr:row>10</xdr:row>
                    <xdr:rowOff>22860</xdr:rowOff>
                  </from>
                  <to>
                    <xdr:col>2</xdr:col>
                    <xdr:colOff>38100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Option Button 6">
              <controlPr defaultSize="0" autoFill="0" autoLine="0" autoPict="0">
                <anchor moveWithCells="1">
                  <from>
                    <xdr:col>1</xdr:col>
                    <xdr:colOff>22860</xdr:colOff>
                    <xdr:row>11</xdr:row>
                    <xdr:rowOff>7620</xdr:rowOff>
                  </from>
                  <to>
                    <xdr:col>2</xdr:col>
                    <xdr:colOff>60960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1</xdr:col>
                    <xdr:colOff>7620</xdr:colOff>
                    <xdr:row>12</xdr:row>
                    <xdr:rowOff>22860</xdr:rowOff>
                  </from>
                  <to>
                    <xdr:col>2</xdr:col>
                    <xdr:colOff>38100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1</xdr:col>
                    <xdr:colOff>22860</xdr:colOff>
                    <xdr:row>13</xdr:row>
                    <xdr:rowOff>7620</xdr:rowOff>
                  </from>
                  <to>
                    <xdr:col>2</xdr:col>
                    <xdr:colOff>45720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1</xdr:col>
                    <xdr:colOff>22860</xdr:colOff>
                    <xdr:row>14</xdr:row>
                    <xdr:rowOff>0</xdr:rowOff>
                  </from>
                  <to>
                    <xdr:col>2</xdr:col>
                    <xdr:colOff>45720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</xdr:col>
                    <xdr:colOff>7620</xdr:colOff>
                    <xdr:row>15</xdr:row>
                    <xdr:rowOff>7620</xdr:rowOff>
                  </from>
                  <to>
                    <xdr:col>2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1</xdr:col>
                    <xdr:colOff>22860</xdr:colOff>
                    <xdr:row>16</xdr:row>
                    <xdr:rowOff>7620</xdr:rowOff>
                  </from>
                  <to>
                    <xdr:col>2</xdr:col>
                    <xdr:colOff>45720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1</xdr:col>
                    <xdr:colOff>7620</xdr:colOff>
                    <xdr:row>17</xdr:row>
                    <xdr:rowOff>7620</xdr:rowOff>
                  </from>
                  <to>
                    <xdr:col>2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orksheet____2"/>
  <dimension ref="A5:O34"/>
  <sheetViews>
    <sheetView zoomScale="96" zoomScaleNormal="96" workbookViewId="0">
      <selection activeCell="C7" sqref="C7:H7"/>
    </sheetView>
  </sheetViews>
  <sheetFormatPr defaultColWidth="8.88671875" defaultRowHeight="14.4" x14ac:dyDescent="0.3"/>
  <cols>
    <col min="1" max="1" width="8.88671875" style="20"/>
    <col min="2" max="2" width="43.33203125" style="20" customWidth="1"/>
    <col min="3" max="16384" width="8.88671875" style="20"/>
  </cols>
  <sheetData>
    <row r="5" spans="1:8" x14ac:dyDescent="0.3">
      <c r="A5"/>
    </row>
    <row r="6" spans="1:8" x14ac:dyDescent="0.3">
      <c r="C6" s="20">
        <v>2011</v>
      </c>
      <c r="D6" s="20">
        <v>2012</v>
      </c>
      <c r="E6" s="20">
        <v>2013</v>
      </c>
      <c r="F6" s="20">
        <v>2014</v>
      </c>
      <c r="G6" s="20">
        <v>2015</v>
      </c>
      <c r="H6" s="20">
        <v>2016</v>
      </c>
    </row>
    <row r="7" spans="1:8" ht="51.75" customHeight="1" x14ac:dyDescent="0.3">
      <c r="A7" s="20" t="s">
        <v>35</v>
      </c>
      <c r="C7" s="20">
        <v>378</v>
      </c>
      <c r="D7" s="20">
        <v>365</v>
      </c>
      <c r="E7" s="20">
        <v>342</v>
      </c>
      <c r="F7" s="20">
        <v>286</v>
      </c>
      <c r="G7" s="20">
        <v>318</v>
      </c>
      <c r="H7" s="20">
        <v>329</v>
      </c>
    </row>
    <row r="8" spans="1:8" x14ac:dyDescent="0.3">
      <c r="A8" s="20" t="s">
        <v>36</v>
      </c>
      <c r="C8" s="20">
        <v>169</v>
      </c>
      <c r="D8" s="20">
        <v>106</v>
      </c>
      <c r="E8" s="20">
        <v>179</v>
      </c>
      <c r="F8" s="20">
        <v>190</v>
      </c>
      <c r="G8" s="20">
        <v>250</v>
      </c>
      <c r="H8" s="20">
        <v>313</v>
      </c>
    </row>
    <row r="9" spans="1:8" x14ac:dyDescent="0.3">
      <c r="A9" s="20" t="s">
        <v>37</v>
      </c>
      <c r="C9" s="20">
        <v>600</v>
      </c>
      <c r="D9" s="20">
        <v>494</v>
      </c>
      <c r="E9" s="20">
        <v>418</v>
      </c>
      <c r="F9" s="20">
        <v>317</v>
      </c>
      <c r="G9" s="20">
        <v>347</v>
      </c>
      <c r="H9" s="20">
        <v>437</v>
      </c>
    </row>
    <row r="10" spans="1:8" x14ac:dyDescent="0.3">
      <c r="A10" s="20" t="s">
        <v>38</v>
      </c>
      <c r="C10" s="20">
        <v>806</v>
      </c>
      <c r="D10" s="20">
        <v>837</v>
      </c>
      <c r="E10" s="20">
        <v>804</v>
      </c>
      <c r="F10" s="20">
        <v>812</v>
      </c>
      <c r="G10" s="20">
        <v>865</v>
      </c>
      <c r="H10" s="20">
        <v>765</v>
      </c>
    </row>
    <row r="11" spans="1:8" x14ac:dyDescent="0.3">
      <c r="A11" s="20" t="s">
        <v>39</v>
      </c>
      <c r="C11" s="20">
        <v>1742</v>
      </c>
      <c r="D11" s="20">
        <v>1525</v>
      </c>
      <c r="E11" s="20">
        <v>1337</v>
      </c>
      <c r="F11" s="20">
        <v>1142</v>
      </c>
      <c r="G11" s="20">
        <v>925</v>
      </c>
      <c r="H11" s="20">
        <v>938</v>
      </c>
    </row>
    <row r="12" spans="1:8" x14ac:dyDescent="0.3">
      <c r="A12" s="20" t="s">
        <v>40</v>
      </c>
      <c r="C12" s="20">
        <v>169</v>
      </c>
      <c r="D12" s="20">
        <v>163</v>
      </c>
      <c r="E12" s="20">
        <v>139</v>
      </c>
      <c r="F12" s="20">
        <v>127</v>
      </c>
      <c r="G12" s="20">
        <v>170</v>
      </c>
      <c r="H12" s="20">
        <v>192</v>
      </c>
    </row>
    <row r="13" spans="1:8" x14ac:dyDescent="0.3">
      <c r="A13" s="20" t="s">
        <v>41</v>
      </c>
      <c r="C13" s="20">
        <v>331</v>
      </c>
      <c r="D13" s="20">
        <v>307</v>
      </c>
      <c r="E13" s="20">
        <v>198</v>
      </c>
      <c r="F13" s="20">
        <v>148</v>
      </c>
      <c r="G13" s="20">
        <v>197</v>
      </c>
      <c r="H13" s="20">
        <v>207</v>
      </c>
    </row>
    <row r="14" spans="1:8" x14ac:dyDescent="0.3">
      <c r="A14" s="20" t="s">
        <v>42</v>
      </c>
      <c r="C14" s="20">
        <v>1900</v>
      </c>
      <c r="D14" s="20">
        <v>1800</v>
      </c>
      <c r="E14" s="20">
        <v>1300</v>
      </c>
      <c r="F14" s="20">
        <v>1400</v>
      </c>
      <c r="G14" s="20">
        <v>1500</v>
      </c>
      <c r="H14" s="20">
        <v>1400</v>
      </c>
    </row>
    <row r="15" spans="1:8" x14ac:dyDescent="0.3">
      <c r="A15" s="20" t="s">
        <v>43</v>
      </c>
      <c r="C15" s="20">
        <v>1700</v>
      </c>
      <c r="D15" s="20">
        <v>1700</v>
      </c>
      <c r="E15" s="20">
        <v>1600</v>
      </c>
      <c r="F15" s="20">
        <v>1500</v>
      </c>
      <c r="G15" s="20">
        <v>1200</v>
      </c>
      <c r="H15" s="20">
        <v>1500</v>
      </c>
    </row>
    <row r="18" spans="1:15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3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orksheet____1"/>
  <dimension ref="A1:R30"/>
  <sheetViews>
    <sheetView workbookViewId="0">
      <selection activeCell="K26" sqref="K26"/>
    </sheetView>
  </sheetViews>
  <sheetFormatPr defaultRowHeight="14.4" x14ac:dyDescent="0.3"/>
  <cols>
    <col min="1" max="1" width="12.6640625" customWidth="1"/>
    <col min="4" max="4" width="9.88671875" bestFit="1" customWidth="1"/>
  </cols>
  <sheetData>
    <row r="1" spans="2:18" x14ac:dyDescent="0.3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2:18" x14ac:dyDescent="0.3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2:18" x14ac:dyDescent="0.3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2:18" x14ac:dyDescent="0.3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2:18" x14ac:dyDescent="0.3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2:18" x14ac:dyDescent="0.3"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2:18" x14ac:dyDescent="0.3"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2:18" x14ac:dyDescent="0.3"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2:18" x14ac:dyDescent="0.3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2:18" x14ac:dyDescent="0.3"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2:18" x14ac:dyDescent="0.3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</row>
    <row r="12" spans="2:18" x14ac:dyDescent="0.3"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2:18" x14ac:dyDescent="0.3"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2:18" x14ac:dyDescent="0.3"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2:18" x14ac:dyDescent="0.3"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2:18" x14ac:dyDescent="0.3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 x14ac:dyDescent="0.3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 x14ac:dyDescent="0.3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 x14ac:dyDescent="0.3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 x14ac:dyDescent="0.3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1:18" x14ac:dyDescent="0.3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 x14ac:dyDescent="0.3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5" spans="1:18" x14ac:dyDescent="0.3">
      <c r="A25" s="36" t="s">
        <v>127</v>
      </c>
      <c r="B25" s="36"/>
      <c r="C25" s="36"/>
      <c r="D25" s="36"/>
      <c r="E25" s="36"/>
      <c r="F25" s="36"/>
      <c r="G25" s="36"/>
      <c r="H25" s="36"/>
      <c r="I25" s="36"/>
      <c r="M25" s="37" t="str">
        <f ca="1">INDIRECT(CONCATENATE("'виробництво одягу'!A",FIXED(B27,0)))</f>
        <v>Піджаки та блейзери , чоловічі та хлопчачі, тис.шт</v>
      </c>
    </row>
    <row r="26" spans="1:18" x14ac:dyDescent="0.3">
      <c r="B26">
        <v>4</v>
      </c>
      <c r="D26" t="s">
        <v>124</v>
      </c>
      <c r="E26">
        <f ca="1">2010+D30</f>
        <v>2015</v>
      </c>
    </row>
    <row r="27" spans="1:18" x14ac:dyDescent="0.3">
      <c r="A27" t="s">
        <v>122</v>
      </c>
      <c r="B27">
        <f>B26+6</f>
        <v>10</v>
      </c>
      <c r="D27">
        <v>2011</v>
      </c>
      <c r="E27">
        <v>2012</v>
      </c>
      <c r="F27">
        <v>2013</v>
      </c>
      <c r="G27">
        <v>2014</v>
      </c>
      <c r="H27">
        <v>2015</v>
      </c>
      <c r="I27">
        <v>2016</v>
      </c>
      <c r="K27" t="e">
        <f ca="1">INDIRECT(CONCATENATE("'виробництво одягу'!$C$",FIXED($B$27,0))):INDIRECT(CONCATENATE("'виробництво одягу'!$H$",FIXED($B$27,0)))</f>
        <v>#VALUE!</v>
      </c>
      <c r="M27" t="e">
        <f ca="1">OFFSET('виробництво одягу'!C7,0,B26-1,1,6)</f>
        <v>#VALUE!</v>
      </c>
    </row>
    <row r="28" spans="1:18" x14ac:dyDescent="0.3">
      <c r="C28" t="s">
        <v>123</v>
      </c>
      <c r="D28">
        <f ca="1">INDIRECT(CONCATENATE("'виробництво одягу'!C", FIXED($B27, 0)))</f>
        <v>806</v>
      </c>
      <c r="E28">
        <f ca="1">INDIRECT(CONCATENATE("'виробництво одягу'!D", FIXED($B27, 0)))</f>
        <v>837</v>
      </c>
      <c r="F28">
        <f ca="1">INDIRECT(CONCATENATE("'виробництво одягу'!E", FIXED($B27, 0)))</f>
        <v>804</v>
      </c>
      <c r="G28">
        <f ca="1">INDIRECT(CONCATENATE("'виробництво одягу'!F", FIXED($B27, 0)))</f>
        <v>812</v>
      </c>
      <c r="H28">
        <f ca="1">INDIRECT(CONCATENATE("'виробництво одягу'!G", FIXED($B27, 0)))</f>
        <v>865</v>
      </c>
      <c r="I28">
        <f ca="1">INDIRECT(CONCATENATE("'виробництво одягу'!H", FIXED($B27, 0)))</f>
        <v>765</v>
      </c>
    </row>
    <row r="29" spans="1:18" x14ac:dyDescent="0.3">
      <c r="C29" t="s">
        <v>125</v>
      </c>
      <c r="D29">
        <f ca="1">MAX(D28:I28)</f>
        <v>865</v>
      </c>
    </row>
    <row r="30" spans="1:18" x14ac:dyDescent="0.3">
      <c r="C30" t="s">
        <v>126</v>
      </c>
      <c r="D30">
        <f ca="1">MATCH(D29,D28:I28, 0)</f>
        <v>5</v>
      </c>
    </row>
  </sheetData>
  <mergeCells count="1">
    <mergeCell ref="A25:I25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List Box 4">
              <controlPr defaultSize="0" autoLine="0" autoPict="0">
                <anchor moveWithCells="1">
                  <from>
                    <xdr:col>1</xdr:col>
                    <xdr:colOff>381000</xdr:colOff>
                    <xdr:row>5</xdr:row>
                    <xdr:rowOff>68580</xdr:rowOff>
                  </from>
                  <to>
                    <xdr:col>5</xdr:col>
                    <xdr:colOff>335280</xdr:colOff>
                    <xdr:row>13</xdr:row>
                    <xdr:rowOff>167640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7:O28"/>
  <sheetViews>
    <sheetView topLeftCell="A4" workbookViewId="0">
      <selection activeCell="I22" sqref="I22"/>
    </sheetView>
  </sheetViews>
  <sheetFormatPr defaultRowHeight="14.4" x14ac:dyDescent="0.3"/>
  <cols>
    <col min="2" max="2" width="10.88671875" customWidth="1"/>
    <col min="3" max="3" width="18.109375" customWidth="1"/>
    <col min="4" max="4" width="15.109375" customWidth="1"/>
    <col min="5" max="5" width="17.33203125" customWidth="1"/>
    <col min="6" max="6" width="12.109375" customWidth="1"/>
    <col min="7" max="7" width="10.6640625" customWidth="1"/>
    <col min="11" max="11" width="18.5546875" customWidth="1"/>
    <col min="13" max="13" width="15.88671875" customWidth="1"/>
  </cols>
  <sheetData>
    <row r="7" spans="3:14" x14ac:dyDescent="0.3">
      <c r="G7" s="22"/>
      <c r="H7" s="22"/>
      <c r="I7" s="22"/>
      <c r="J7" s="22"/>
      <c r="K7" s="22"/>
      <c r="L7" s="22"/>
      <c r="M7" s="22"/>
      <c r="N7" s="22"/>
    </row>
    <row r="8" spans="3:14" ht="15" thickBot="1" x14ac:dyDescent="0.35">
      <c r="G8" s="22"/>
      <c r="H8" s="22" t="s">
        <v>130</v>
      </c>
      <c r="I8" s="22"/>
      <c r="J8" s="22"/>
      <c r="K8" s="22"/>
      <c r="L8" s="22"/>
      <c r="M8" s="22"/>
      <c r="N8" s="22"/>
    </row>
    <row r="9" spans="3:14" x14ac:dyDescent="0.3">
      <c r="C9" s="26" t="s">
        <v>5</v>
      </c>
      <c r="D9" s="27"/>
      <c r="E9" s="17" t="s">
        <v>31</v>
      </c>
      <c r="G9" s="22"/>
      <c r="H9" s="22" t="s">
        <v>131</v>
      </c>
      <c r="I9" s="22"/>
      <c r="J9" s="22"/>
      <c r="K9" s="22">
        <f>554-291</f>
        <v>263</v>
      </c>
      <c r="L9" s="22"/>
      <c r="M9" s="22"/>
      <c r="N9" s="22"/>
    </row>
    <row r="10" spans="3:14" x14ac:dyDescent="0.3">
      <c r="C10" s="28" t="s">
        <v>25</v>
      </c>
      <c r="D10" s="29"/>
      <c r="E10" s="15">
        <v>76</v>
      </c>
      <c r="H10" s="22" t="s">
        <v>132</v>
      </c>
      <c r="I10" s="22"/>
      <c r="J10" s="22">
        <f xml:space="preserve"> 291-216</f>
        <v>75</v>
      </c>
      <c r="K10" s="22"/>
      <c r="L10" s="22"/>
    </row>
    <row r="11" spans="3:14" x14ac:dyDescent="0.3">
      <c r="C11" s="28" t="s">
        <v>6</v>
      </c>
      <c r="D11" s="29"/>
      <c r="E11" s="15">
        <v>245</v>
      </c>
      <c r="H11" s="22" t="s">
        <v>133</v>
      </c>
      <c r="I11" s="22"/>
      <c r="J11" s="22"/>
      <c r="K11" s="22"/>
      <c r="L11" s="22"/>
    </row>
    <row r="12" spans="3:14" ht="30" customHeight="1" x14ac:dyDescent="0.3">
      <c r="C12" s="30" t="s">
        <v>26</v>
      </c>
      <c r="D12" s="31"/>
      <c r="E12" s="15">
        <v>170</v>
      </c>
      <c r="H12" s="22" t="s">
        <v>134</v>
      </c>
      <c r="I12" s="22"/>
      <c r="J12" s="22"/>
      <c r="K12" s="22"/>
      <c r="L12" s="22"/>
    </row>
    <row r="13" spans="3:14" x14ac:dyDescent="0.3">
      <c r="C13" s="28" t="s">
        <v>4</v>
      </c>
      <c r="D13" s="29"/>
      <c r="E13" s="15">
        <v>65</v>
      </c>
      <c r="H13" s="22" t="s">
        <v>135</v>
      </c>
      <c r="I13" s="22"/>
      <c r="J13" s="22">
        <f>245-216</f>
        <v>29</v>
      </c>
      <c r="K13" s="22"/>
      <c r="L13" s="22"/>
    </row>
    <row r="14" spans="3:14" ht="27.6" customHeight="1" x14ac:dyDescent="0.3">
      <c r="C14" s="24" t="s">
        <v>27</v>
      </c>
      <c r="D14" s="25"/>
      <c r="E14" s="15">
        <v>84</v>
      </c>
      <c r="H14" s="22" t="s">
        <v>136</v>
      </c>
      <c r="I14" s="22"/>
      <c r="J14" s="22">
        <f>75-29</f>
        <v>46</v>
      </c>
      <c r="K14" s="22"/>
      <c r="L14" s="22"/>
    </row>
    <row r="15" spans="3:14" x14ac:dyDescent="0.3">
      <c r="C15" s="28" t="s">
        <v>28</v>
      </c>
      <c r="D15" s="29"/>
      <c r="E15" s="15">
        <v>115</v>
      </c>
      <c r="H15" s="22" t="s">
        <v>137</v>
      </c>
      <c r="I15" s="22">
        <f>65-29</f>
        <v>36</v>
      </c>
      <c r="J15" s="22" t="s">
        <v>138</v>
      </c>
      <c r="K15" s="22"/>
      <c r="L15" s="22"/>
    </row>
    <row r="16" spans="3:14" x14ac:dyDescent="0.3">
      <c r="C16" s="28" t="s">
        <v>29</v>
      </c>
      <c r="D16" s="29"/>
      <c r="E16" s="15">
        <v>291</v>
      </c>
      <c r="H16" s="22" t="s">
        <v>139</v>
      </c>
      <c r="I16" s="22"/>
      <c r="J16" s="22"/>
      <c r="K16" s="22"/>
      <c r="L16" s="22">
        <f>263-40-115-36</f>
        <v>72</v>
      </c>
    </row>
    <row r="17" spans="2:15" x14ac:dyDescent="0.3">
      <c r="C17" s="28" t="s">
        <v>0</v>
      </c>
      <c r="D17" s="29"/>
      <c r="E17" s="15">
        <v>66</v>
      </c>
      <c r="H17" s="22" t="s">
        <v>140</v>
      </c>
      <c r="I17" s="22"/>
      <c r="J17" s="22"/>
      <c r="K17" s="22"/>
      <c r="L17" s="22"/>
    </row>
    <row r="18" spans="2:15" ht="27.6" customHeight="1" x14ac:dyDescent="0.3">
      <c r="C18" s="24" t="s">
        <v>30</v>
      </c>
      <c r="D18" s="25"/>
      <c r="E18" s="15">
        <v>216</v>
      </c>
      <c r="H18" s="22" t="s">
        <v>141</v>
      </c>
    </row>
    <row r="19" spans="2:15" ht="15" thickBot="1" x14ac:dyDescent="0.35">
      <c r="C19" s="32" t="s">
        <v>7</v>
      </c>
      <c r="D19" s="33"/>
      <c r="E19" s="16">
        <v>554</v>
      </c>
      <c r="G19" s="22"/>
      <c r="H19" s="22" t="s">
        <v>142</v>
      </c>
      <c r="L19" t="s">
        <v>144</v>
      </c>
      <c r="N19" s="22" t="s">
        <v>145</v>
      </c>
    </row>
    <row r="20" spans="2:15" x14ac:dyDescent="0.3">
      <c r="G20" s="22"/>
      <c r="H20" s="22" t="s">
        <v>143</v>
      </c>
      <c r="I20" s="22"/>
      <c r="J20" s="22"/>
      <c r="K20" s="22"/>
      <c r="L20" s="22" t="s">
        <v>146</v>
      </c>
      <c r="M20" s="22"/>
      <c r="N20" s="22">
        <f>216-182</f>
        <v>34</v>
      </c>
    </row>
    <row r="21" spans="2:15" x14ac:dyDescent="0.3">
      <c r="G21" s="22"/>
      <c r="H21" s="22"/>
      <c r="I21" s="22"/>
      <c r="J21" s="22"/>
      <c r="K21" s="22"/>
      <c r="L21" s="22" t="s">
        <v>147</v>
      </c>
      <c r="M21" s="22"/>
      <c r="N21" s="22">
        <f>66-34</f>
        <v>32</v>
      </c>
    </row>
    <row r="22" spans="2:15" x14ac:dyDescent="0.3">
      <c r="B22" s="14" t="s">
        <v>33</v>
      </c>
      <c r="G22" s="22"/>
      <c r="H22" s="22"/>
      <c r="I22" s="22"/>
      <c r="J22" s="22"/>
      <c r="K22" s="22"/>
      <c r="L22" s="22" t="s">
        <v>148</v>
      </c>
      <c r="M22" s="22"/>
      <c r="N22" s="22"/>
      <c r="O22">
        <f>263-40-115-32-36</f>
        <v>40</v>
      </c>
    </row>
    <row r="23" spans="2:15" x14ac:dyDescent="0.3">
      <c r="B23" s="19" t="s">
        <v>34</v>
      </c>
      <c r="C23" s="18" t="s">
        <v>3</v>
      </c>
      <c r="D23" s="18" t="s">
        <v>4</v>
      </c>
      <c r="E23" s="18" t="s">
        <v>0</v>
      </c>
      <c r="F23" s="18" t="s">
        <v>1</v>
      </c>
      <c r="G23" s="18" t="s">
        <v>2</v>
      </c>
    </row>
    <row r="24" spans="2:15" x14ac:dyDescent="0.3">
      <c r="B24" s="18" t="s">
        <v>29</v>
      </c>
      <c r="C24" s="41">
        <v>46</v>
      </c>
      <c r="D24" s="41">
        <v>29</v>
      </c>
      <c r="E24" s="41">
        <v>34</v>
      </c>
      <c r="F24" s="41">
        <v>138</v>
      </c>
      <c r="G24" s="41">
        <v>44</v>
      </c>
      <c r="H24">
        <f>SUM(C24:G24)</f>
        <v>291</v>
      </c>
    </row>
    <row r="25" spans="2:15" x14ac:dyDescent="0.3">
      <c r="B25" s="18" t="s">
        <v>32</v>
      </c>
      <c r="C25" s="41">
        <v>40</v>
      </c>
      <c r="D25" s="41">
        <v>36</v>
      </c>
      <c r="E25" s="41">
        <v>32</v>
      </c>
      <c r="F25" s="41">
        <v>115</v>
      </c>
      <c r="G25" s="41">
        <v>40</v>
      </c>
      <c r="H25">
        <v>263</v>
      </c>
      <c r="K25" t="s">
        <v>149</v>
      </c>
    </row>
    <row r="26" spans="2:15" x14ac:dyDescent="0.3">
      <c r="D26">
        <v>65</v>
      </c>
      <c r="E26">
        <v>66</v>
      </c>
      <c r="F26" s="40"/>
      <c r="G26" s="40"/>
      <c r="H26">
        <v>554</v>
      </c>
      <c r="K26" t="s">
        <v>150</v>
      </c>
    </row>
    <row r="27" spans="2:15" x14ac:dyDescent="0.3">
      <c r="K27" t="s">
        <v>151</v>
      </c>
    </row>
    <row r="28" spans="2:15" x14ac:dyDescent="0.3">
      <c r="K28" t="s">
        <v>152</v>
      </c>
      <c r="L28">
        <f>182-138</f>
        <v>44</v>
      </c>
    </row>
  </sheetData>
  <mergeCells count="12">
    <mergeCell ref="F26:G26"/>
    <mergeCell ref="C15:D15"/>
    <mergeCell ref="C16:D16"/>
    <mergeCell ref="C17:D17"/>
    <mergeCell ref="C18:D18"/>
    <mergeCell ref="C19:D19"/>
    <mergeCell ref="C14:D14"/>
    <mergeCell ref="C9:D9"/>
    <mergeCell ref="C10:D10"/>
    <mergeCell ref="C11:D11"/>
    <mergeCell ref="C12:D12"/>
    <mergeCell ref="C13:D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D11"/>
  <sheetViews>
    <sheetView topLeftCell="A22" zoomScale="118" zoomScaleNormal="118" workbookViewId="0">
      <selection activeCell="D5" sqref="D5"/>
    </sheetView>
  </sheetViews>
  <sheetFormatPr defaultColWidth="9.109375" defaultRowHeight="14.4" x14ac:dyDescent="0.3"/>
  <cols>
    <col min="1" max="1" width="9.109375" style="20"/>
    <col min="2" max="2" width="53.109375" style="20" customWidth="1"/>
    <col min="3" max="3" width="9.109375" style="20"/>
    <col min="4" max="4" width="27.5546875" style="20" customWidth="1"/>
    <col min="5" max="16384" width="9.109375" style="20"/>
  </cols>
  <sheetData>
    <row r="2" spans="2:4" x14ac:dyDescent="0.3">
      <c r="B2" s="20" t="s">
        <v>44</v>
      </c>
      <c r="C2" s="20" t="s">
        <v>45</v>
      </c>
      <c r="D2" s="20" t="s">
        <v>46</v>
      </c>
    </row>
    <row r="3" spans="2:4" ht="110.1" customHeight="1" x14ac:dyDescent="0.3">
      <c r="B3" s="21" t="s">
        <v>35</v>
      </c>
      <c r="C3" s="20">
        <v>1</v>
      </c>
    </row>
    <row r="4" spans="2:4" ht="110.1" customHeight="1" x14ac:dyDescent="0.3">
      <c r="B4" s="21" t="s">
        <v>36</v>
      </c>
      <c r="C4" s="20">
        <v>2</v>
      </c>
    </row>
    <row r="5" spans="2:4" ht="110.1" customHeight="1" x14ac:dyDescent="0.3">
      <c r="B5" s="21" t="s">
        <v>37</v>
      </c>
      <c r="C5" s="20">
        <v>3</v>
      </c>
    </row>
    <row r="6" spans="2:4" ht="110.1" customHeight="1" x14ac:dyDescent="0.3">
      <c r="B6" s="21" t="s">
        <v>38</v>
      </c>
      <c r="C6" s="20">
        <v>4</v>
      </c>
    </row>
    <row r="7" spans="2:4" ht="110.1" customHeight="1" x14ac:dyDescent="0.3">
      <c r="B7" s="21" t="s">
        <v>39</v>
      </c>
      <c r="C7" s="20">
        <v>5</v>
      </c>
    </row>
    <row r="8" spans="2:4" ht="110.1" customHeight="1" x14ac:dyDescent="0.3">
      <c r="B8" s="21" t="s">
        <v>40</v>
      </c>
      <c r="C8" s="20">
        <v>6</v>
      </c>
    </row>
    <row r="9" spans="2:4" ht="110.1" customHeight="1" x14ac:dyDescent="0.3">
      <c r="B9" s="21" t="s">
        <v>41</v>
      </c>
      <c r="C9" s="20">
        <v>7</v>
      </c>
    </row>
    <row r="10" spans="2:4" ht="110.1" customHeight="1" x14ac:dyDescent="0.3">
      <c r="B10" s="21" t="s">
        <v>42</v>
      </c>
      <c r="C10" s="20">
        <v>8</v>
      </c>
    </row>
    <row r="11" spans="2:4" ht="110.1" customHeight="1" x14ac:dyDescent="0.3">
      <c r="B11" s="21" t="s">
        <v>43</v>
      </c>
      <c r="C11" s="20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zoomScale="118" zoomScaleNormal="118" workbookViewId="0">
      <selection activeCell="H10" sqref="H10"/>
    </sheetView>
  </sheetViews>
  <sheetFormatPr defaultColWidth="8.88671875" defaultRowHeight="14.4" x14ac:dyDescent="0.3"/>
  <cols>
    <col min="1" max="16384" width="8.88671875" style="20"/>
  </cols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A76"/>
  <sheetViews>
    <sheetView tabSelected="1" topLeftCell="A37" zoomScale="81" zoomScaleNormal="81" workbookViewId="0">
      <selection activeCell="A44" sqref="A44"/>
    </sheetView>
  </sheetViews>
  <sheetFormatPr defaultColWidth="8.88671875" defaultRowHeight="14.4" x14ac:dyDescent="0.3"/>
  <cols>
    <col min="1" max="16384" width="8.88671875" style="20"/>
  </cols>
  <sheetData>
    <row r="2" spans="1:1" x14ac:dyDescent="0.3">
      <c r="A2" s="20" t="s">
        <v>47</v>
      </c>
    </row>
    <row r="3" spans="1:1" x14ac:dyDescent="0.3">
      <c r="A3" s="20" t="s">
        <v>48</v>
      </c>
    </row>
    <row r="4" spans="1:1" x14ac:dyDescent="0.3">
      <c r="A4" s="20" t="s">
        <v>49</v>
      </c>
    </row>
    <row r="5" spans="1:1" x14ac:dyDescent="0.3">
      <c r="A5" s="20" t="s">
        <v>93</v>
      </c>
    </row>
    <row r="6" spans="1:1" x14ac:dyDescent="0.3">
      <c r="A6" s="20" t="s">
        <v>50</v>
      </c>
    </row>
    <row r="7" spans="1:1" x14ac:dyDescent="0.3">
      <c r="A7" s="20" t="s">
        <v>51</v>
      </c>
    </row>
    <row r="8" spans="1:1" x14ac:dyDescent="0.3">
      <c r="A8" s="20" t="s">
        <v>52</v>
      </c>
    </row>
    <row r="9" spans="1:1" x14ac:dyDescent="0.3">
      <c r="A9" s="20" t="s">
        <v>94</v>
      </c>
    </row>
    <row r="10" spans="1:1" x14ac:dyDescent="0.3">
      <c r="A10" s="20" t="s">
        <v>95</v>
      </c>
    </row>
    <row r="11" spans="1:1" x14ac:dyDescent="0.3">
      <c r="A11" s="20" t="s">
        <v>96</v>
      </c>
    </row>
    <row r="12" spans="1:1" x14ac:dyDescent="0.3">
      <c r="A12" s="20" t="s">
        <v>53</v>
      </c>
    </row>
    <row r="13" spans="1:1" x14ac:dyDescent="0.3">
      <c r="A13" s="20" t="s">
        <v>97</v>
      </c>
    </row>
    <row r="14" spans="1:1" x14ac:dyDescent="0.3">
      <c r="A14" s="20" t="s">
        <v>98</v>
      </c>
    </row>
    <row r="15" spans="1:1" x14ac:dyDescent="0.3">
      <c r="A15" s="20" t="s">
        <v>54</v>
      </c>
    </row>
    <row r="16" spans="1:1" x14ac:dyDescent="0.3">
      <c r="A16" s="20" t="s">
        <v>55</v>
      </c>
    </row>
    <row r="17" spans="1:1" x14ac:dyDescent="0.3">
      <c r="A17" s="20" t="s">
        <v>56</v>
      </c>
    </row>
    <row r="18" spans="1:1" x14ac:dyDescent="0.3">
      <c r="A18" s="20" t="s">
        <v>99</v>
      </c>
    </row>
    <row r="19" spans="1:1" x14ac:dyDescent="0.3">
      <c r="A19" s="20" t="s">
        <v>100</v>
      </c>
    </row>
    <row r="20" spans="1:1" x14ac:dyDescent="0.3">
      <c r="A20" s="20" t="s">
        <v>57</v>
      </c>
    </row>
    <row r="21" spans="1:1" x14ac:dyDescent="0.3">
      <c r="A21" s="20" t="s">
        <v>58</v>
      </c>
    </row>
    <row r="22" spans="1:1" x14ac:dyDescent="0.3">
      <c r="A22" s="20" t="s">
        <v>59</v>
      </c>
    </row>
    <row r="23" spans="1:1" x14ac:dyDescent="0.3">
      <c r="A23" s="20" t="s">
        <v>101</v>
      </c>
    </row>
    <row r="24" spans="1:1" x14ac:dyDescent="0.3">
      <c r="A24" s="20" t="s">
        <v>60</v>
      </c>
    </row>
    <row r="25" spans="1:1" x14ac:dyDescent="0.3">
      <c r="A25" s="20" t="s">
        <v>61</v>
      </c>
    </row>
    <row r="26" spans="1:1" x14ac:dyDescent="0.3">
      <c r="A26" s="20" t="s">
        <v>102</v>
      </c>
    </row>
    <row r="27" spans="1:1" x14ac:dyDescent="0.3">
      <c r="A27" s="20" t="s">
        <v>62</v>
      </c>
    </row>
    <row r="28" spans="1:1" x14ac:dyDescent="0.3">
      <c r="A28" s="20" t="s">
        <v>63</v>
      </c>
    </row>
    <row r="29" spans="1:1" x14ac:dyDescent="0.3">
      <c r="A29" s="20" t="s">
        <v>64</v>
      </c>
    </row>
    <row r="30" spans="1:1" x14ac:dyDescent="0.3">
      <c r="A30" s="20" t="s">
        <v>65</v>
      </c>
    </row>
    <row r="31" spans="1:1" x14ac:dyDescent="0.3">
      <c r="A31" s="20" t="s">
        <v>66</v>
      </c>
    </row>
    <row r="32" spans="1:1" x14ac:dyDescent="0.3">
      <c r="A32" s="20" t="s">
        <v>104</v>
      </c>
    </row>
    <row r="33" spans="1:1" x14ac:dyDescent="0.3">
      <c r="A33" s="20" t="s">
        <v>103</v>
      </c>
    </row>
    <row r="34" spans="1:1" x14ac:dyDescent="0.3">
      <c r="A34" s="20" t="s">
        <v>105</v>
      </c>
    </row>
    <row r="35" spans="1:1" x14ac:dyDescent="0.3">
      <c r="A35" s="20" t="s">
        <v>67</v>
      </c>
    </row>
    <row r="36" spans="1:1" x14ac:dyDescent="0.3">
      <c r="A36" s="20" t="s">
        <v>68</v>
      </c>
    </row>
    <row r="37" spans="1:1" x14ac:dyDescent="0.3">
      <c r="A37" s="20" t="s">
        <v>69</v>
      </c>
    </row>
    <row r="38" spans="1:1" x14ac:dyDescent="0.3">
      <c r="A38" s="20" t="s">
        <v>106</v>
      </c>
    </row>
    <row r="39" spans="1:1" x14ac:dyDescent="0.3">
      <c r="A39" s="20" t="s">
        <v>70</v>
      </c>
    </row>
    <row r="40" spans="1:1" x14ac:dyDescent="0.3">
      <c r="A40" s="20" t="s">
        <v>107</v>
      </c>
    </row>
    <row r="41" spans="1:1" x14ac:dyDescent="0.3">
      <c r="A41" s="20" t="s">
        <v>71</v>
      </c>
    </row>
    <row r="42" spans="1:1" x14ac:dyDescent="0.3">
      <c r="A42" s="20" t="s">
        <v>108</v>
      </c>
    </row>
    <row r="43" spans="1:1" x14ac:dyDescent="0.3">
      <c r="A43" s="20" t="s">
        <v>129</v>
      </c>
    </row>
    <row r="44" spans="1:1" x14ac:dyDescent="0.3">
      <c r="A44" s="20" t="s">
        <v>72</v>
      </c>
    </row>
    <row r="45" spans="1:1" x14ac:dyDescent="0.3">
      <c r="A45" s="20" t="s">
        <v>73</v>
      </c>
    </row>
    <row r="46" spans="1:1" x14ac:dyDescent="0.3">
      <c r="A46" s="20" t="s">
        <v>74</v>
      </c>
    </row>
    <row r="47" spans="1:1" x14ac:dyDescent="0.3">
      <c r="A47" s="20" t="s">
        <v>75</v>
      </c>
    </row>
    <row r="48" spans="1:1" x14ac:dyDescent="0.3">
      <c r="A48" s="20" t="s">
        <v>76</v>
      </c>
    </row>
    <row r="49" spans="1:1" x14ac:dyDescent="0.3">
      <c r="A49" s="20" t="s">
        <v>110</v>
      </c>
    </row>
    <row r="50" spans="1:1" x14ac:dyDescent="0.3">
      <c r="A50" s="20" t="s">
        <v>111</v>
      </c>
    </row>
    <row r="51" spans="1:1" x14ac:dyDescent="0.3">
      <c r="A51" s="20" t="s">
        <v>109</v>
      </c>
    </row>
    <row r="52" spans="1:1" x14ac:dyDescent="0.3">
      <c r="A52" s="20" t="s">
        <v>77</v>
      </c>
    </row>
    <row r="53" spans="1:1" x14ac:dyDescent="0.3">
      <c r="A53" s="20" t="s">
        <v>78</v>
      </c>
    </row>
    <row r="54" spans="1:1" x14ac:dyDescent="0.3">
      <c r="A54" s="20" t="s">
        <v>79</v>
      </c>
    </row>
    <row r="55" spans="1:1" x14ac:dyDescent="0.3">
      <c r="A55" s="20" t="s">
        <v>112</v>
      </c>
    </row>
    <row r="56" spans="1:1" x14ac:dyDescent="0.3">
      <c r="A56" s="20" t="s">
        <v>113</v>
      </c>
    </row>
    <row r="57" spans="1:1" x14ac:dyDescent="0.3">
      <c r="A57" s="20" t="s">
        <v>80</v>
      </c>
    </row>
    <row r="58" spans="1:1" x14ac:dyDescent="0.3">
      <c r="A58" s="20" t="s">
        <v>81</v>
      </c>
    </row>
    <row r="59" spans="1:1" x14ac:dyDescent="0.3">
      <c r="A59" s="20" t="s">
        <v>114</v>
      </c>
    </row>
    <row r="60" spans="1:1" x14ac:dyDescent="0.3">
      <c r="A60" s="20" t="s">
        <v>82</v>
      </c>
    </row>
    <row r="61" spans="1:1" x14ac:dyDescent="0.3">
      <c r="A61" s="20" t="s">
        <v>115</v>
      </c>
    </row>
    <row r="62" spans="1:1" x14ac:dyDescent="0.3">
      <c r="A62" s="20" t="s">
        <v>116</v>
      </c>
    </row>
    <row r="63" spans="1:1" x14ac:dyDescent="0.3">
      <c r="A63" s="20" t="s">
        <v>83</v>
      </c>
    </row>
    <row r="64" spans="1:1" x14ac:dyDescent="0.3">
      <c r="A64" s="20" t="s">
        <v>84</v>
      </c>
    </row>
    <row r="65" spans="1:1" x14ac:dyDescent="0.3">
      <c r="A65" s="20" t="s">
        <v>85</v>
      </c>
    </row>
    <row r="66" spans="1:1" x14ac:dyDescent="0.3">
      <c r="A66" s="20" t="s">
        <v>86</v>
      </c>
    </row>
    <row r="67" spans="1:1" x14ac:dyDescent="0.3">
      <c r="A67" s="20" t="s">
        <v>117</v>
      </c>
    </row>
    <row r="68" spans="1:1" x14ac:dyDescent="0.3">
      <c r="A68" s="20" t="s">
        <v>87</v>
      </c>
    </row>
    <row r="69" spans="1:1" x14ac:dyDescent="0.3">
      <c r="A69" s="20" t="s">
        <v>88</v>
      </c>
    </row>
    <row r="70" spans="1:1" x14ac:dyDescent="0.3">
      <c r="A70" s="20" t="s">
        <v>89</v>
      </c>
    </row>
    <row r="71" spans="1:1" x14ac:dyDescent="0.3">
      <c r="A71" s="20" t="s">
        <v>118</v>
      </c>
    </row>
    <row r="72" spans="1:1" x14ac:dyDescent="0.3">
      <c r="A72" s="20" t="s">
        <v>90</v>
      </c>
    </row>
    <row r="73" spans="1:1" x14ac:dyDescent="0.3">
      <c r="A73" s="20" t="s">
        <v>91</v>
      </c>
    </row>
    <row r="74" spans="1:1" x14ac:dyDescent="0.3">
      <c r="A74" s="20" t="s">
        <v>119</v>
      </c>
    </row>
    <row r="75" spans="1:1" x14ac:dyDescent="0.3">
      <c r="A75" s="20" t="s">
        <v>120</v>
      </c>
    </row>
    <row r="76" spans="1:1" x14ac:dyDescent="0.3">
      <c r="A76" s="20" t="s">
        <v>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J83"/>
  <sheetViews>
    <sheetView workbookViewId="0">
      <selection activeCell="E4" sqref="E4"/>
    </sheetView>
  </sheetViews>
  <sheetFormatPr defaultRowHeight="14.4" x14ac:dyDescent="0.3"/>
  <cols>
    <col min="1" max="1" width="29.21875" customWidth="1"/>
    <col min="2" max="2" width="34.77734375" customWidth="1"/>
    <col min="3" max="3" width="28.88671875" customWidth="1"/>
    <col min="4" max="4" width="22.109375" customWidth="1"/>
    <col min="5" max="5" width="12.6640625" customWidth="1"/>
    <col min="6" max="6" width="12.109375" customWidth="1"/>
    <col min="7" max="7" width="10.6640625" customWidth="1"/>
    <col min="11" max="11" width="18.5546875" customWidth="1"/>
  </cols>
  <sheetData>
    <row r="1" spans="1:10" ht="15" thickBot="1" x14ac:dyDescent="0.35">
      <c r="A1" s="38"/>
      <c r="B1" s="38"/>
      <c r="C1" s="38"/>
    </row>
    <row r="2" spans="1:10" ht="35.4" customHeight="1" thickBot="1" x14ac:dyDescent="0.35">
      <c r="A2" s="34"/>
      <c r="B2" s="39" t="s">
        <v>128</v>
      </c>
      <c r="C2" s="34"/>
    </row>
    <row r="3" spans="1:10" x14ac:dyDescent="0.3">
      <c r="A3" s="34"/>
      <c r="B3" s="34"/>
      <c r="C3" s="34"/>
    </row>
    <row r="4" spans="1:10" ht="64.8" customHeight="1" x14ac:dyDescent="0.3">
      <c r="A4" s="34"/>
      <c r="B4" s="34"/>
      <c r="C4" s="34"/>
      <c r="H4">
        <v>1</v>
      </c>
      <c r="J4" t="str">
        <f ca="1">INDIRECT(CONCATENATE("G", FIXED(H4 + 8, 0)))</f>
        <v>Айріс фолдінг - техніка заповнення вирізаної по контуру картинки різінокольоровими смужками.</v>
      </c>
    </row>
    <row r="5" spans="1:10" x14ac:dyDescent="0.3">
      <c r="A5" s="34"/>
      <c r="B5" s="34"/>
      <c r="C5" s="34"/>
    </row>
    <row r="6" spans="1:10" x14ac:dyDescent="0.3">
      <c r="A6" s="34"/>
      <c r="B6" s="34"/>
      <c r="C6" s="34"/>
    </row>
    <row r="7" spans="1:10" x14ac:dyDescent="0.3">
      <c r="A7" s="34"/>
      <c r="B7" s="34"/>
      <c r="C7" s="34"/>
      <c r="D7" s="20"/>
    </row>
    <row r="8" spans="1:10" x14ac:dyDescent="0.3">
      <c r="A8" s="34"/>
      <c r="B8" s="34"/>
      <c r="C8" s="34"/>
      <c r="D8" s="20"/>
    </row>
    <row r="9" spans="1:10" x14ac:dyDescent="0.3">
      <c r="A9" s="34"/>
      <c r="B9" s="34"/>
      <c r="C9" s="34"/>
      <c r="D9" s="20"/>
      <c r="E9" t="str">
        <f>IFERROR(LEFT(G9, FIND(" -",G9)), "")</f>
        <v xml:space="preserve">Айріс фолдінг </v>
      </c>
      <c r="G9" t="str">
        <f>IF(ISERROR(FIND(LOWER($B$2),LOWER('терміни швацькоі справи'!$A2))),"",'терміни швацькоі справи'!$A2)</f>
        <v>Айріс фолдінг - техніка заповнення вирізаної по контуру картинки різінокольоровими смужками.</v>
      </c>
    </row>
    <row r="10" spans="1:10" x14ac:dyDescent="0.3">
      <c r="A10" s="34"/>
      <c r="B10" s="34"/>
      <c r="C10" s="34"/>
      <c r="D10" s="20"/>
      <c r="E10" t="str">
        <f t="shared" ref="E10:E73" si="0">IFERROR(LEFT(G10, FIND(" -",G10)), "")</f>
        <v/>
      </c>
      <c r="G10" t="str">
        <f>IF(ISERROR(FIND(LOWER($B$2),LOWER('терміни швацькоі справи'!$A3))),"",'терміни швацькоі справи'!$A3)</f>
        <v/>
      </c>
    </row>
    <row r="11" spans="1:10" x14ac:dyDescent="0.3">
      <c r="A11" s="34"/>
      <c r="B11" s="34"/>
      <c r="C11" s="34"/>
      <c r="D11" s="20"/>
      <c r="E11" t="str">
        <f t="shared" si="0"/>
        <v/>
      </c>
      <c r="G11" t="str">
        <f>IF(ISERROR(FIND(LOWER($B$2),LOWER('терміни швацькоі справи'!$A4))),"",'терміни швацькоі справи'!$A4)</f>
        <v/>
      </c>
    </row>
    <row r="12" spans="1:10" x14ac:dyDescent="0.3">
      <c r="A12" s="34"/>
      <c r="B12" s="34"/>
      <c r="C12" s="34"/>
      <c r="D12" s="20"/>
      <c r="E12" t="str">
        <f t="shared" si="0"/>
        <v/>
      </c>
      <c r="G12" t="str">
        <f>IF(ISERROR(FIND(LOWER($B$2),LOWER('терміни швацькоі справи'!$A5))),"",'терміни швацькоі справи'!$A5)</f>
        <v/>
      </c>
    </row>
    <row r="13" spans="1:10" x14ac:dyDescent="0.3">
      <c r="A13" s="34"/>
      <c r="B13" s="34"/>
      <c r="C13" s="34"/>
      <c r="D13" s="20"/>
      <c r="E13" t="str">
        <f t="shared" si="0"/>
        <v/>
      </c>
      <c r="G13" t="str">
        <f>IF(ISERROR(FIND(LOWER($B$2),LOWER('терміни швацькоі справи'!$A6))),"",'терміни швацькоі справи'!$A6)</f>
        <v/>
      </c>
    </row>
    <row r="14" spans="1:10" x14ac:dyDescent="0.3">
      <c r="A14" s="34"/>
      <c r="B14" s="34"/>
      <c r="C14" s="34"/>
      <c r="D14" s="20"/>
      <c r="E14" t="str">
        <f t="shared" si="0"/>
        <v/>
      </c>
      <c r="G14" t="str">
        <f>IF(ISERROR(FIND(LOWER($B$2),LOWER('терміни швацькоі справи'!$A7))),"",'терміни швацькоі справи'!$A7)</f>
        <v/>
      </c>
    </row>
    <row r="15" spans="1:10" x14ac:dyDescent="0.3">
      <c r="A15" s="34"/>
      <c r="B15" s="34"/>
      <c r="C15" s="34"/>
      <c r="D15" s="20"/>
      <c r="E15" t="str">
        <f t="shared" si="0"/>
        <v/>
      </c>
      <c r="G15" t="str">
        <f>IF(ISERROR(FIND(LOWER($B$2),LOWER('терміни швацькоі справи'!$A8))),"",'терміни швацькоі справи'!$A8)</f>
        <v/>
      </c>
    </row>
    <row r="16" spans="1:10" x14ac:dyDescent="0.3">
      <c r="A16" s="34"/>
      <c r="B16" s="34"/>
      <c r="C16" s="34"/>
      <c r="D16" s="20"/>
      <c r="E16" t="str">
        <f t="shared" si="0"/>
        <v/>
      </c>
      <c r="G16" t="str">
        <f>IF(ISERROR(FIND(LOWER($B$2),LOWER('терміни швацькоі справи'!$A9))),"",'терміни швацькоі справи'!$A9)</f>
        <v/>
      </c>
    </row>
    <row r="17" spans="1:7" x14ac:dyDescent="0.3">
      <c r="A17" s="34"/>
      <c r="B17" s="34"/>
      <c r="C17" s="34"/>
      <c r="D17" s="20"/>
      <c r="E17" t="str">
        <f t="shared" si="0"/>
        <v/>
      </c>
      <c r="G17" t="str">
        <f>IF(ISERROR(FIND(LOWER($B$2),LOWER('терміни швацькоі справи'!$A10))),"",'терміни швацькоі справи'!$A10)</f>
        <v/>
      </c>
    </row>
    <row r="18" spans="1:7" x14ac:dyDescent="0.3">
      <c r="A18" s="34"/>
      <c r="B18" s="34"/>
      <c r="C18" s="34"/>
      <c r="D18" s="20"/>
      <c r="E18" t="str">
        <f t="shared" si="0"/>
        <v/>
      </c>
      <c r="G18" t="str">
        <f>IF(ISERROR(FIND(LOWER($B$2),LOWER('терміни швацькоі справи'!$A11))),"",'терміни швацькоі справи'!$A11)</f>
        <v/>
      </c>
    </row>
    <row r="19" spans="1:7" x14ac:dyDescent="0.3">
      <c r="A19" s="34"/>
      <c r="B19" s="34"/>
      <c r="C19" s="34"/>
      <c r="D19" s="20"/>
      <c r="E19" t="str">
        <f t="shared" si="0"/>
        <v/>
      </c>
      <c r="G19" t="str">
        <f>IF(ISERROR(FIND(LOWER($B$2),LOWER('терміни швацькоі справи'!$A12))),"",'терміни швацькоі справи'!$A12)</f>
        <v/>
      </c>
    </row>
    <row r="20" spans="1:7" x14ac:dyDescent="0.3">
      <c r="A20" s="34"/>
      <c r="B20" s="34"/>
      <c r="C20" s="34"/>
      <c r="D20" s="20"/>
      <c r="E20" t="str">
        <f t="shared" si="0"/>
        <v/>
      </c>
      <c r="G20" t="str">
        <f>IF(ISERROR(FIND(LOWER($B$2),LOWER('терміни швацькоі справи'!$A13))),"",'терміни швацькоі справи'!$A13)</f>
        <v/>
      </c>
    </row>
    <row r="21" spans="1:7" x14ac:dyDescent="0.3">
      <c r="A21" s="34"/>
      <c r="B21" s="34"/>
      <c r="C21" s="34"/>
      <c r="D21" s="20"/>
      <c r="E21" t="str">
        <f t="shared" si="0"/>
        <v/>
      </c>
      <c r="G21" t="str">
        <f>IF(ISERROR(FIND(LOWER($B$2),LOWER('терміни швацькоі справи'!$A14))),"",'терміни швацькоі справи'!$A14)</f>
        <v/>
      </c>
    </row>
    <row r="22" spans="1:7" x14ac:dyDescent="0.3">
      <c r="A22" s="34"/>
      <c r="B22" s="34"/>
      <c r="C22" s="34"/>
      <c r="D22" s="20"/>
      <c r="E22" t="str">
        <f t="shared" si="0"/>
        <v/>
      </c>
      <c r="G22" t="str">
        <f>IF(ISERROR(FIND(LOWER($B$2),LOWER('терміни швацькоі справи'!$A15))),"",'терміни швацькоі справи'!$A15)</f>
        <v/>
      </c>
    </row>
    <row r="23" spans="1:7" x14ac:dyDescent="0.3">
      <c r="D23" s="20"/>
      <c r="E23" t="str">
        <f t="shared" si="0"/>
        <v/>
      </c>
      <c r="G23" t="str">
        <f>IF(ISERROR(FIND(LOWER($B$2),LOWER('терміни швацькоі справи'!$A16))),"",'терміни швацькоі справи'!$A16)</f>
        <v/>
      </c>
    </row>
    <row r="24" spans="1:7" x14ac:dyDescent="0.3">
      <c r="D24" s="20"/>
      <c r="E24" t="str">
        <f t="shared" si="0"/>
        <v/>
      </c>
      <c r="G24" t="str">
        <f>IF(ISERROR(FIND(LOWER($B$2),LOWER('терміни швацькоі справи'!$A17))),"",'терміни швацькоі справи'!$A17)</f>
        <v/>
      </c>
    </row>
    <row r="25" spans="1:7" x14ac:dyDescent="0.3">
      <c r="D25" s="20"/>
      <c r="E25" t="str">
        <f t="shared" si="0"/>
        <v/>
      </c>
      <c r="G25" t="str">
        <f>IF(ISERROR(FIND(LOWER($B$2),LOWER('терміни швацькоі справи'!$A18))),"",'терміни швацькоі справи'!$A18)</f>
        <v/>
      </c>
    </row>
    <row r="26" spans="1:7" x14ac:dyDescent="0.3">
      <c r="D26" s="20"/>
      <c r="E26" t="str">
        <f t="shared" si="0"/>
        <v/>
      </c>
      <c r="G26" t="str">
        <f>IF(ISERROR(FIND(LOWER($B$2),LOWER('терміни швацькоі справи'!$A19))),"",'терміни швацькоі справи'!$A19)</f>
        <v/>
      </c>
    </row>
    <row r="27" spans="1:7" x14ac:dyDescent="0.3">
      <c r="D27" s="20"/>
      <c r="E27" t="str">
        <f t="shared" si="0"/>
        <v/>
      </c>
      <c r="G27" t="str">
        <f>IF(ISERROR(FIND(LOWER($B$2),LOWER('терміни швацькоі справи'!$A20))),"",'терміни швацькоі справи'!$A20)</f>
        <v/>
      </c>
    </row>
    <row r="28" spans="1:7" x14ac:dyDescent="0.3">
      <c r="D28" s="20"/>
      <c r="E28" t="str">
        <f t="shared" si="0"/>
        <v/>
      </c>
      <c r="G28" t="str">
        <f>IF(ISERROR(FIND(LOWER($B$2),LOWER('терміни швацькоі справи'!$A21))),"",'терміни швацькоі справи'!$A21)</f>
        <v/>
      </c>
    </row>
    <row r="29" spans="1:7" x14ac:dyDescent="0.3">
      <c r="D29" s="20"/>
      <c r="E29" t="str">
        <f t="shared" si="0"/>
        <v/>
      </c>
      <c r="G29" t="str">
        <f>IF(ISERROR(FIND(LOWER($B$2),LOWER('терміни швацькоі справи'!$A22))),"",'терміни швацькоі справи'!$A22)</f>
        <v/>
      </c>
    </row>
    <row r="30" spans="1:7" x14ac:dyDescent="0.3">
      <c r="D30" s="20"/>
      <c r="E30" t="str">
        <f t="shared" si="0"/>
        <v/>
      </c>
      <c r="G30" t="str">
        <f>IF(ISERROR(FIND(LOWER($B$2),LOWER('терміни швацькоі справи'!$A23))),"",'терміни швацькоі справи'!$A23)</f>
        <v/>
      </c>
    </row>
    <row r="31" spans="1:7" x14ac:dyDescent="0.3">
      <c r="D31" s="20"/>
      <c r="E31" t="str">
        <f t="shared" si="0"/>
        <v/>
      </c>
      <c r="G31" t="str">
        <f>IF(ISERROR(FIND(LOWER($B$2),LOWER('терміни швацькоі справи'!$A24))),"",'терміни швацькоі справи'!$A24)</f>
        <v/>
      </c>
    </row>
    <row r="32" spans="1:7" x14ac:dyDescent="0.3">
      <c r="D32" s="20"/>
      <c r="E32" t="str">
        <f t="shared" si="0"/>
        <v/>
      </c>
      <c r="G32" t="str">
        <f>IF(ISERROR(FIND(LOWER($B$2),LOWER('терміни швацькоі справи'!$A25))),"",'терміни швацькоі справи'!$A25)</f>
        <v/>
      </c>
    </row>
    <row r="33" spans="4:7" x14ac:dyDescent="0.3">
      <c r="D33" s="20"/>
      <c r="E33" t="str">
        <f t="shared" si="0"/>
        <v/>
      </c>
      <c r="G33" t="str">
        <f>IF(ISERROR(FIND(LOWER($B$2),LOWER('терміни швацькоі справи'!$A26))),"",'терміни швацькоі справи'!$A26)</f>
        <v/>
      </c>
    </row>
    <row r="34" spans="4:7" x14ac:dyDescent="0.3">
      <c r="D34" s="20"/>
      <c r="E34" t="str">
        <f t="shared" si="0"/>
        <v/>
      </c>
      <c r="G34" t="str">
        <f>IF(ISERROR(FIND(LOWER($B$2),LOWER('терміни швацькоі справи'!$A27))),"",'терміни швацькоі справи'!$A27)</f>
        <v/>
      </c>
    </row>
    <row r="35" spans="4:7" x14ac:dyDescent="0.3">
      <c r="D35" s="20"/>
      <c r="E35" t="str">
        <f t="shared" si="0"/>
        <v/>
      </c>
      <c r="G35" t="str">
        <f>IF(ISERROR(FIND(LOWER($B$2),LOWER('терміни швацькоі справи'!$A28))),"",'терміни швацькоі справи'!$A28)</f>
        <v/>
      </c>
    </row>
    <row r="36" spans="4:7" x14ac:dyDescent="0.3">
      <c r="D36" s="20"/>
      <c r="E36" t="str">
        <f t="shared" si="0"/>
        <v/>
      </c>
      <c r="G36" t="str">
        <f>IF(ISERROR(FIND(LOWER($B$2),LOWER('терміни швацькоі справи'!$A29))),"",'терміни швацькоі справи'!$A29)</f>
        <v/>
      </c>
    </row>
    <row r="37" spans="4:7" x14ac:dyDescent="0.3">
      <c r="D37" s="20"/>
      <c r="E37" t="str">
        <f t="shared" si="0"/>
        <v/>
      </c>
      <c r="G37" t="str">
        <f>IF(ISERROR(FIND(LOWER($B$2),LOWER('терміни швацькоі справи'!$A30))),"",'терміни швацькоі справи'!$A30)</f>
        <v/>
      </c>
    </row>
    <row r="38" spans="4:7" x14ac:dyDescent="0.3">
      <c r="D38" s="20"/>
      <c r="E38" t="str">
        <f t="shared" si="0"/>
        <v/>
      </c>
      <c r="G38" t="str">
        <f>IF(ISERROR(FIND(LOWER($B$2),LOWER('терміни швацькоі справи'!$A31))),"",'терміни швацькоі справи'!$A31)</f>
        <v/>
      </c>
    </row>
    <row r="39" spans="4:7" x14ac:dyDescent="0.3">
      <c r="D39" s="20"/>
      <c r="E39" t="str">
        <f t="shared" si="0"/>
        <v/>
      </c>
      <c r="G39" t="str">
        <f>IF(ISERROR(FIND(LOWER($B$2),LOWER('терміни швацькоі справи'!$A32))),"",'терміни швацькоі справи'!$A32)</f>
        <v/>
      </c>
    </row>
    <row r="40" spans="4:7" x14ac:dyDescent="0.3">
      <c r="D40" s="20"/>
      <c r="E40" t="str">
        <f t="shared" si="0"/>
        <v/>
      </c>
      <c r="G40" t="str">
        <f>IF(ISERROR(FIND(LOWER($B$2),LOWER('терміни швацькоі справи'!$A33))),"",'терміни швацькоі справи'!$A33)</f>
        <v/>
      </c>
    </row>
    <row r="41" spans="4:7" x14ac:dyDescent="0.3">
      <c r="D41" s="20"/>
      <c r="E41" t="str">
        <f t="shared" si="0"/>
        <v/>
      </c>
      <c r="G41" t="str">
        <f>IF(ISERROR(FIND(LOWER($B$2),LOWER('терміни швацькоі справи'!$A34))),"",'терміни швацькоі справи'!$A34)</f>
        <v/>
      </c>
    </row>
    <row r="42" spans="4:7" x14ac:dyDescent="0.3">
      <c r="D42" s="20"/>
      <c r="E42" t="str">
        <f t="shared" si="0"/>
        <v/>
      </c>
      <c r="G42" t="str">
        <f>IF(ISERROR(FIND(LOWER($B$2),LOWER('терміни швацькоі справи'!$A35))),"",'терміни швацькоі справи'!$A35)</f>
        <v/>
      </c>
    </row>
    <row r="43" spans="4:7" x14ac:dyDescent="0.3">
      <c r="D43" s="20"/>
      <c r="E43" t="str">
        <f t="shared" si="0"/>
        <v/>
      </c>
      <c r="G43" t="str">
        <f>IF(ISERROR(FIND(LOWER($B$2),LOWER('терміни швацькоі справи'!$A36))),"",'терміни швацькоі справи'!$A36)</f>
        <v/>
      </c>
    </row>
    <row r="44" spans="4:7" x14ac:dyDescent="0.3">
      <c r="D44" s="20"/>
      <c r="E44" t="str">
        <f t="shared" si="0"/>
        <v/>
      </c>
      <c r="G44" t="str">
        <f>IF(ISERROR(FIND(LOWER($B$2),LOWER('терміни швацькоі справи'!$A37))),"",'терміни швацькоі справи'!$A37)</f>
        <v/>
      </c>
    </row>
    <row r="45" spans="4:7" x14ac:dyDescent="0.3">
      <c r="D45" s="20"/>
      <c r="E45" t="str">
        <f t="shared" si="0"/>
        <v/>
      </c>
      <c r="G45" t="str">
        <f>IF(ISERROR(FIND(LOWER($B$2),LOWER('терміни швацькоі справи'!$A38))),"",'терміни швацькоі справи'!$A38)</f>
        <v/>
      </c>
    </row>
    <row r="46" spans="4:7" x14ac:dyDescent="0.3">
      <c r="D46" s="20"/>
      <c r="E46" t="str">
        <f t="shared" si="0"/>
        <v/>
      </c>
      <c r="G46" t="str">
        <f>IF(ISERROR(FIND(LOWER($B$2),LOWER('терміни швацькоі справи'!$A39))),"",'терміни швацькоі справи'!$A39)</f>
        <v/>
      </c>
    </row>
    <row r="47" spans="4:7" x14ac:dyDescent="0.3">
      <c r="D47" s="20"/>
      <c r="E47" t="str">
        <f t="shared" si="0"/>
        <v/>
      </c>
      <c r="G47" t="str">
        <f>IF(ISERROR(FIND(LOWER($B$2),LOWER('терміни швацькоі справи'!$A40))),"",'терміни швацькоі справи'!$A40)</f>
        <v/>
      </c>
    </row>
    <row r="48" spans="4:7" x14ac:dyDescent="0.3">
      <c r="D48" s="20"/>
      <c r="E48" t="str">
        <f t="shared" si="0"/>
        <v/>
      </c>
      <c r="G48" t="str">
        <f>IF(ISERROR(FIND(LOWER($B$2),LOWER('терміни швацькоі справи'!$A41))),"",'терміни швацькоі справи'!$A41)</f>
        <v/>
      </c>
    </row>
    <row r="49" spans="4:7" x14ac:dyDescent="0.3">
      <c r="D49" s="20"/>
      <c r="E49" t="str">
        <f t="shared" si="0"/>
        <v/>
      </c>
      <c r="G49" t="str">
        <f>IF(ISERROR(FIND(LOWER($B$2),LOWER('терміни швацькоі справи'!$A42))),"",'терміни швацькоі справи'!$A42)</f>
        <v/>
      </c>
    </row>
    <row r="50" spans="4:7" x14ac:dyDescent="0.3">
      <c r="D50" s="20"/>
      <c r="E50" t="str">
        <f t="shared" si="0"/>
        <v/>
      </c>
      <c r="G50" t="str">
        <f>IF(ISERROR(FIND(LOWER($B$2),LOWER('терміни швацькоі справи'!$A43))),"",'терміни швацькоі справи'!$A43)</f>
        <v/>
      </c>
    </row>
    <row r="51" spans="4:7" x14ac:dyDescent="0.3">
      <c r="D51" s="20"/>
      <c r="E51" t="str">
        <f t="shared" si="0"/>
        <v/>
      </c>
      <c r="G51" t="str">
        <f>IF(ISERROR(FIND(LOWER($B$2),LOWER('терміни швацькоі справи'!$A44))),"",'терміни швацькоі справи'!$A44)</f>
        <v/>
      </c>
    </row>
    <row r="52" spans="4:7" x14ac:dyDescent="0.3">
      <c r="D52" s="20"/>
      <c r="E52" t="str">
        <f t="shared" si="0"/>
        <v/>
      </c>
      <c r="G52" t="str">
        <f>IF(ISERROR(FIND(LOWER($B$2),LOWER('терміни швацькоі справи'!$A45))),"",'терміни швацькоі справи'!$A45)</f>
        <v/>
      </c>
    </row>
    <row r="53" spans="4:7" x14ac:dyDescent="0.3">
      <c r="D53" s="20"/>
      <c r="E53" t="str">
        <f t="shared" si="0"/>
        <v/>
      </c>
      <c r="G53" t="str">
        <f>IF(ISERROR(FIND(LOWER($B$2),LOWER('терміни швацькоі справи'!$A46))),"",'терміни швацькоі справи'!$A46)</f>
        <v/>
      </c>
    </row>
    <row r="54" spans="4:7" x14ac:dyDescent="0.3">
      <c r="D54" s="20"/>
      <c r="E54" t="str">
        <f t="shared" si="0"/>
        <v/>
      </c>
      <c r="G54" t="str">
        <f>IF(ISERROR(FIND(LOWER($B$2),LOWER('терміни швацькоі справи'!$A47))),"",'терміни швацькоі справи'!$A47)</f>
        <v/>
      </c>
    </row>
    <row r="55" spans="4:7" x14ac:dyDescent="0.3">
      <c r="D55" s="20"/>
      <c r="E55" t="str">
        <f t="shared" si="0"/>
        <v/>
      </c>
      <c r="G55" t="str">
        <f>IF(ISERROR(FIND(LOWER($B$2),LOWER('терміни швацькоі справи'!$A48))),"",'терміни швацькоі справи'!$A48)</f>
        <v/>
      </c>
    </row>
    <row r="56" spans="4:7" x14ac:dyDescent="0.3">
      <c r="D56" s="20"/>
      <c r="E56" t="str">
        <f t="shared" si="0"/>
        <v/>
      </c>
      <c r="G56" t="str">
        <f>IF(ISERROR(FIND(LOWER($B$2),LOWER('терміни швацькоі справи'!$A49))),"",'терміни швацькоі справи'!$A49)</f>
        <v/>
      </c>
    </row>
    <row r="57" spans="4:7" x14ac:dyDescent="0.3">
      <c r="D57" s="20"/>
      <c r="E57" t="str">
        <f t="shared" si="0"/>
        <v/>
      </c>
      <c r="G57" t="str">
        <f>IF(ISERROR(FIND(LOWER($B$2),LOWER('терміни швацькоі справи'!$A50))),"",'терміни швацькоі справи'!$A50)</f>
        <v/>
      </c>
    </row>
    <row r="58" spans="4:7" x14ac:dyDescent="0.3">
      <c r="D58" s="20"/>
      <c r="E58" t="str">
        <f t="shared" si="0"/>
        <v/>
      </c>
      <c r="G58" t="str">
        <f>IF(ISERROR(FIND(LOWER($B$2),LOWER('терміни швацькоі справи'!$A51))),"",'терміни швацькоі справи'!$A51)</f>
        <v/>
      </c>
    </row>
    <row r="59" spans="4:7" x14ac:dyDescent="0.3">
      <c r="D59" s="20"/>
      <c r="E59" t="str">
        <f t="shared" si="0"/>
        <v/>
      </c>
      <c r="G59" t="str">
        <f>IF(ISERROR(FIND(LOWER($B$2),LOWER('терміни швацькоі справи'!$A52))),"",'терміни швацькоі справи'!$A52)</f>
        <v/>
      </c>
    </row>
    <row r="60" spans="4:7" x14ac:dyDescent="0.3">
      <c r="D60" s="20"/>
      <c r="E60" t="str">
        <f t="shared" si="0"/>
        <v/>
      </c>
      <c r="G60" t="str">
        <f>IF(ISERROR(FIND(LOWER($B$2),LOWER('терміни швацькоі справи'!$A53))),"",'терміни швацькоі справи'!$A53)</f>
        <v/>
      </c>
    </row>
    <row r="61" spans="4:7" x14ac:dyDescent="0.3">
      <c r="D61" s="20"/>
      <c r="E61" t="str">
        <f t="shared" si="0"/>
        <v/>
      </c>
      <c r="G61" t="str">
        <f>IF(ISERROR(FIND(LOWER($B$2),LOWER('терміни швацькоі справи'!$A54))),"",'терміни швацькоі справи'!$A54)</f>
        <v/>
      </c>
    </row>
    <row r="62" spans="4:7" x14ac:dyDescent="0.3">
      <c r="D62" s="20"/>
      <c r="E62" t="str">
        <f t="shared" si="0"/>
        <v/>
      </c>
      <c r="G62" t="str">
        <f>IF(ISERROR(FIND(LOWER($B$2),LOWER('терміни швацькоі справи'!$A55))),"",'терміни швацькоі справи'!$A55)</f>
        <v/>
      </c>
    </row>
    <row r="63" spans="4:7" x14ac:dyDescent="0.3">
      <c r="D63" s="20"/>
      <c r="E63" t="str">
        <f t="shared" si="0"/>
        <v/>
      </c>
      <c r="G63" t="str">
        <f>IF(ISERROR(FIND(LOWER($B$2),LOWER('терміни швацькоі справи'!$A56))),"",'терміни швацькоі справи'!$A56)</f>
        <v/>
      </c>
    </row>
    <row r="64" spans="4:7" x14ac:dyDescent="0.3">
      <c r="D64" s="20"/>
      <c r="E64" t="str">
        <f t="shared" si="0"/>
        <v/>
      </c>
      <c r="G64" t="str">
        <f>IF(ISERROR(FIND(LOWER($B$2),LOWER('терміни швацькоі справи'!$A57))),"",'терміни швацькоі справи'!$A57)</f>
        <v/>
      </c>
    </row>
    <row r="65" spans="4:7" x14ac:dyDescent="0.3">
      <c r="D65" s="20"/>
      <c r="E65" t="str">
        <f t="shared" si="0"/>
        <v/>
      </c>
      <c r="G65" t="str">
        <f>IF(ISERROR(FIND(LOWER($B$2),LOWER('терміни швацькоі справи'!$A58))),"",'терміни швацькоі справи'!$A58)</f>
        <v/>
      </c>
    </row>
    <row r="66" spans="4:7" x14ac:dyDescent="0.3">
      <c r="D66" s="20"/>
      <c r="E66" t="str">
        <f t="shared" si="0"/>
        <v/>
      </c>
      <c r="G66" t="str">
        <f>IF(ISERROR(FIND(LOWER($B$2),LOWER('терміни швацькоі справи'!$A59))),"",'терміни швацькоі справи'!$A59)</f>
        <v/>
      </c>
    </row>
    <row r="67" spans="4:7" x14ac:dyDescent="0.3">
      <c r="D67" s="20"/>
      <c r="E67" t="str">
        <f t="shared" si="0"/>
        <v/>
      </c>
      <c r="G67" t="str">
        <f>IF(ISERROR(FIND(LOWER($B$2),LOWER('терміни швацькоі справи'!$A60))),"",'терміни швацькоі справи'!$A60)</f>
        <v/>
      </c>
    </row>
    <row r="68" spans="4:7" x14ac:dyDescent="0.3">
      <c r="D68" s="20"/>
      <c r="E68" t="str">
        <f t="shared" si="0"/>
        <v/>
      </c>
      <c r="G68" t="str">
        <f>IF(ISERROR(FIND(LOWER($B$2),LOWER('терміни швацькоі справи'!$A61))),"",'терміни швацькоі справи'!$A61)</f>
        <v/>
      </c>
    </row>
    <row r="69" spans="4:7" x14ac:dyDescent="0.3">
      <c r="D69" s="20"/>
      <c r="E69" t="str">
        <f t="shared" si="0"/>
        <v/>
      </c>
      <c r="G69" t="str">
        <f>IF(ISERROR(FIND(LOWER($B$2),LOWER('терміни швацькоі справи'!$A62))),"",'терміни швацькоі справи'!$A62)</f>
        <v/>
      </c>
    </row>
    <row r="70" spans="4:7" x14ac:dyDescent="0.3">
      <c r="D70" s="20"/>
      <c r="E70" t="str">
        <f t="shared" si="0"/>
        <v/>
      </c>
      <c r="G70" t="str">
        <f>IF(ISERROR(FIND(LOWER($B$2),LOWER('терміни швацькоі справи'!$A63))),"",'терміни швацькоі справи'!$A63)</f>
        <v/>
      </c>
    </row>
    <row r="71" spans="4:7" x14ac:dyDescent="0.3">
      <c r="D71" s="20"/>
      <c r="E71" t="str">
        <f t="shared" si="0"/>
        <v/>
      </c>
      <c r="G71" t="str">
        <f>IF(ISERROR(FIND(LOWER($B$2),LOWER('терміни швацькоі справи'!$A64))),"",'терміни швацькоі справи'!$A64)</f>
        <v/>
      </c>
    </row>
    <row r="72" spans="4:7" x14ac:dyDescent="0.3">
      <c r="D72" s="20"/>
      <c r="E72" t="str">
        <f t="shared" si="0"/>
        <v/>
      </c>
      <c r="G72" t="str">
        <f>IF(ISERROR(FIND(LOWER($B$2),LOWER('терміни швацькоі справи'!$A65))),"",'терміни швацькоі справи'!$A65)</f>
        <v/>
      </c>
    </row>
    <row r="73" spans="4:7" x14ac:dyDescent="0.3">
      <c r="D73" s="20"/>
      <c r="E73" t="str">
        <f t="shared" si="0"/>
        <v/>
      </c>
      <c r="G73" t="str">
        <f>IF(ISERROR(FIND(LOWER($B$2),LOWER('терміни швацькоі справи'!$A66))),"",'терміни швацькоі справи'!$A66)</f>
        <v/>
      </c>
    </row>
    <row r="74" spans="4:7" x14ac:dyDescent="0.3">
      <c r="D74" s="20"/>
      <c r="E74" t="str">
        <f t="shared" ref="E74:E83" si="1">IFERROR(LEFT(G74, FIND(" -",G74)), "")</f>
        <v/>
      </c>
      <c r="G74" t="str">
        <f>IF(ISERROR(FIND(LOWER($B$2),LOWER('терміни швацькоі справи'!$A67))),"",'терміни швацькоі справи'!$A67)</f>
        <v/>
      </c>
    </row>
    <row r="75" spans="4:7" x14ac:dyDescent="0.3">
      <c r="D75" s="20"/>
      <c r="E75" t="str">
        <f t="shared" si="1"/>
        <v/>
      </c>
      <c r="G75" t="str">
        <f>IF(ISERROR(FIND(LOWER($B$2),LOWER('терміни швацькоі справи'!$A68))),"",'терміни швацькоі справи'!$A68)</f>
        <v/>
      </c>
    </row>
    <row r="76" spans="4:7" x14ac:dyDescent="0.3">
      <c r="D76" s="20"/>
      <c r="E76" t="str">
        <f t="shared" si="1"/>
        <v/>
      </c>
      <c r="G76" t="str">
        <f>IF(ISERROR(FIND(LOWER($B$2),LOWER('терміни швацькоі справи'!$A69))),"",'терміни швацькоі справи'!$A69)</f>
        <v/>
      </c>
    </row>
    <row r="77" spans="4:7" x14ac:dyDescent="0.3">
      <c r="D77" s="20"/>
      <c r="E77" t="str">
        <f t="shared" si="1"/>
        <v/>
      </c>
      <c r="G77" t="str">
        <f>IF(ISERROR(FIND(LOWER($B$2),LOWER('терміни швацькоі справи'!$A70))),"",'терміни швацькоі справи'!$A70)</f>
        <v/>
      </c>
    </row>
    <row r="78" spans="4:7" x14ac:dyDescent="0.3">
      <c r="D78" s="20"/>
      <c r="E78" t="str">
        <f t="shared" si="1"/>
        <v/>
      </c>
      <c r="G78" t="str">
        <f>IF(ISERROR(FIND(LOWER($B$2),LOWER('терміни швацькоі справи'!$A71))),"",'терміни швацькоі справи'!$A71)</f>
        <v/>
      </c>
    </row>
    <row r="79" spans="4:7" x14ac:dyDescent="0.3">
      <c r="D79" s="20"/>
      <c r="E79" t="str">
        <f t="shared" si="1"/>
        <v/>
      </c>
      <c r="G79" t="str">
        <f>IF(ISERROR(FIND(LOWER($B$2),LOWER('терміни швацькоі справи'!$A72))),"",'терміни швацькоі справи'!$A72)</f>
        <v/>
      </c>
    </row>
    <row r="80" spans="4:7" x14ac:dyDescent="0.3">
      <c r="D80" s="20"/>
      <c r="E80" t="str">
        <f t="shared" si="1"/>
        <v/>
      </c>
      <c r="G80" t="str">
        <f>IF(ISERROR(FIND(LOWER($B$2),LOWER('терміни швацькоі справи'!$A73))),"",'терміни швацькоі справи'!$A73)</f>
        <v/>
      </c>
    </row>
    <row r="81" spans="4:7" x14ac:dyDescent="0.3">
      <c r="D81" s="20"/>
      <c r="E81" t="str">
        <f t="shared" si="1"/>
        <v/>
      </c>
      <c r="G81" t="str">
        <f>IF(ISERROR(FIND(LOWER($B$2),LOWER('терміни швацькоі справи'!$A74))),"",'терміни швацькоі справи'!$A74)</f>
        <v/>
      </c>
    </row>
    <row r="82" spans="4:7" x14ac:dyDescent="0.3">
      <c r="E82" t="str">
        <f t="shared" si="1"/>
        <v/>
      </c>
      <c r="G82" t="str">
        <f>IF(ISERROR(FIND(LOWER($B$2),LOWER('терміни швацькоі справи'!$A75))),"",'терміни швацькоі справи'!$A75)</f>
        <v/>
      </c>
    </row>
    <row r="83" spans="4:7" x14ac:dyDescent="0.3">
      <c r="E83" t="str">
        <f t="shared" si="1"/>
        <v/>
      </c>
      <c r="G83" t="str">
        <f>IF(ISERROR(FIND(LOWER($B$2),LOWER('терміни швацькоі справи'!$A76))),"",'терміни швацькоі справи'!$A76)</f>
        <v/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3" name="Drop Down 2">
              <controlPr defaultSize="0" autoLine="0" autoPict="0">
                <anchor moveWithCells="1">
                  <from>
                    <xdr:col>1</xdr:col>
                    <xdr:colOff>15240</xdr:colOff>
                    <xdr:row>2</xdr:row>
                    <xdr:rowOff>137160</xdr:rowOff>
                  </from>
                  <to>
                    <xdr:col>2</xdr:col>
                    <xdr:colOff>7620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колірний круг Іттена</vt:lpstr>
      <vt:lpstr>виробництво одягу</vt:lpstr>
      <vt:lpstr>інформаційна панель</vt:lpstr>
      <vt:lpstr>реалізація</vt:lpstr>
      <vt:lpstr>зображення одягу</vt:lpstr>
      <vt:lpstr>зображення</vt:lpstr>
      <vt:lpstr>терміни швацькоі справи</vt:lpstr>
      <vt:lpstr>словник</vt:lpstr>
      <vt:lpstr>словник!Извлечь</vt:lpstr>
      <vt:lpstr>словник!Критерии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VoTheHandsome</cp:lastModifiedBy>
  <dcterms:created xsi:type="dcterms:W3CDTF">2018-01-07T18:30:12Z</dcterms:created>
  <dcterms:modified xsi:type="dcterms:W3CDTF">2024-02-22T16:19:00Z</dcterms:modified>
</cp:coreProperties>
</file>